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her_juarez\Downloads\"/>
    </mc:Choice>
  </mc:AlternateContent>
  <bookViews>
    <workbookView xWindow="0" yWindow="0" windowWidth="15000" windowHeight="11880" firstSheet="1" activeTab="1"/>
  </bookViews>
  <sheets>
    <sheet name="Multianuales 20.10.23" sheetId="1" state="hidden" r:id="rId1"/>
    <sheet name="Multianuales 20.10.23 " sheetId="3" r:id="rId2"/>
  </sheets>
  <definedNames>
    <definedName name="_xlnm._FilterDatabase" localSheetId="0" hidden="1">'Multianuales 20.10.23'!$B$5:$AA$37</definedName>
    <definedName name="_xlnm._FilterDatabase" localSheetId="1" hidden="1">'Multianuales 20.10.23 '!$B$5:$M$28</definedName>
    <definedName name="_xlnm.Print_Area" localSheetId="0">'Multianuales 20.10.23'!$A$1:$P$37</definedName>
    <definedName name="_xlnm.Print_Area" localSheetId="1">'Multianuales 20.10.23 '!$A$1:$M$28</definedName>
    <definedName name="_xlnm.Print_Titles" localSheetId="0">'Multianuales 20.10.23'!$1:$5</definedName>
    <definedName name="_xlnm.Print_Titles" localSheetId="1">'Multianuales 20.10.23 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I18" i="3" s="1"/>
  <c r="I15" i="3"/>
  <c r="Y37" i="1" l="1"/>
  <c r="U37" i="1"/>
  <c r="V37" i="1" s="1"/>
  <c r="R37" i="1"/>
  <c r="V36" i="1"/>
  <c r="P36" i="1"/>
  <c r="Y36" i="1" s="1"/>
  <c r="Y35" i="1"/>
  <c r="V35" i="1"/>
  <c r="R35" i="1"/>
  <c r="M35" i="1"/>
  <c r="L35" i="1"/>
  <c r="V34" i="1"/>
  <c r="O34" i="1"/>
  <c r="P34" i="1" s="1"/>
  <c r="M34" i="1"/>
  <c r="L34" i="1"/>
  <c r="V33" i="1"/>
  <c r="P33" i="1"/>
  <c r="R32" i="1" s="1"/>
  <c r="V32" i="1"/>
  <c r="X32" i="1" s="1"/>
  <c r="P32" i="1"/>
  <c r="P31" i="1"/>
  <c r="Y31" i="1" s="1"/>
  <c r="P30" i="1"/>
  <c r="Y30" i="1" s="1"/>
  <c r="Y29" i="1"/>
  <c r="V29" i="1"/>
  <c r="P29" i="1"/>
  <c r="R29" i="1" s="1"/>
  <c r="Y28" i="1"/>
  <c r="V28" i="1"/>
  <c r="P28" i="1"/>
  <c r="R28" i="1" s="1"/>
  <c r="R27" i="1"/>
  <c r="P27" i="1"/>
  <c r="V26" i="1"/>
  <c r="P26" i="1"/>
  <c r="R26" i="1" s="1"/>
  <c r="V25" i="1"/>
  <c r="P25" i="1"/>
  <c r="R25" i="1" s="1"/>
  <c r="V24" i="1"/>
  <c r="X24" i="1" s="1"/>
  <c r="P24" i="1"/>
  <c r="Y24" i="1" s="1"/>
  <c r="V22" i="1"/>
  <c r="P22" i="1"/>
  <c r="Y22" i="1" s="1"/>
  <c r="U21" i="1"/>
  <c r="V21" i="1" s="1"/>
  <c r="P21" i="1"/>
  <c r="R21" i="1" s="1"/>
  <c r="J21" i="1"/>
  <c r="I21" i="1"/>
  <c r="V20" i="1"/>
  <c r="U20" i="1"/>
  <c r="R20" i="1"/>
  <c r="P20" i="1"/>
  <c r="Y20" i="1" s="1"/>
  <c r="V19" i="1"/>
  <c r="U19" i="1"/>
  <c r="N19" i="1"/>
  <c r="P19" i="1" s="1"/>
  <c r="R19" i="1" s="1"/>
  <c r="V18" i="1"/>
  <c r="P18" i="1"/>
  <c r="Y18" i="1" s="1"/>
  <c r="V17" i="1"/>
  <c r="P17" i="1"/>
  <c r="Y17" i="1" s="1"/>
  <c r="V16" i="1"/>
  <c r="P16" i="1"/>
  <c r="Y16" i="1" s="1"/>
  <c r="V15" i="1"/>
  <c r="P15" i="1"/>
  <c r="Y15" i="1" s="1"/>
  <c r="V14" i="1"/>
  <c r="P14" i="1"/>
  <c r="Y14" i="1" s="1"/>
  <c r="V13" i="1"/>
  <c r="P13" i="1"/>
  <c r="Y13" i="1" s="1"/>
  <c r="V12" i="1"/>
  <c r="R12" i="1"/>
  <c r="P12" i="1"/>
  <c r="Y11" i="1"/>
  <c r="V11" i="1"/>
  <c r="R11" i="1"/>
  <c r="P11" i="1"/>
  <c r="Y10" i="1"/>
  <c r="P10" i="1"/>
  <c r="R10" i="1" s="1"/>
  <c r="V9" i="1"/>
  <c r="R9" i="1"/>
  <c r="V8" i="1"/>
  <c r="R8" i="1"/>
  <c r="V7" i="1"/>
  <c r="V4" i="1" s="1"/>
  <c r="P7" i="1"/>
  <c r="R7" i="1" s="1"/>
  <c r="X6" i="1"/>
  <c r="X4" i="1" s="1"/>
  <c r="V6" i="1"/>
  <c r="R6" i="1"/>
  <c r="P6" i="1"/>
  <c r="Y6" i="1" s="1"/>
  <c r="W4" i="1"/>
  <c r="U4" i="1"/>
  <c r="T4" i="1"/>
  <c r="S4" i="1"/>
  <c r="Q4" i="1"/>
  <c r="Y32" i="1" l="1"/>
  <c r="Y7" i="1"/>
  <c r="Y4" i="1" s="1"/>
  <c r="R13" i="1"/>
  <c r="R4" i="1" s="1"/>
  <c r="R14" i="1"/>
  <c r="R15" i="1"/>
  <c r="R16" i="1"/>
  <c r="R17" i="1"/>
  <c r="R18" i="1"/>
  <c r="R22" i="1"/>
  <c r="R24" i="1"/>
  <c r="R31" i="1"/>
  <c r="R36" i="1"/>
  <c r="R30" i="1"/>
  <c r="P4" i="1"/>
</calcChain>
</file>

<file path=xl/comments1.xml><?xml version="1.0" encoding="utf-8"?>
<comments xmlns="http://schemas.openxmlformats.org/spreadsheetml/2006/main">
  <authors>
    <author>Hector Tello Moreno</author>
    <author>Linda Maria Santillanes Carrillo</author>
  </authors>
  <commentList>
    <comment ref="M12" authorId="0" shapeId="0">
      <text>
        <r>
          <rPr>
            <b/>
            <sz val="9"/>
            <color indexed="81"/>
            <rFont val="Tahoma"/>
            <family val="2"/>
          </rPr>
          <t>Hector Tello Moreno:</t>
        </r>
        <r>
          <rPr>
            <sz val="9"/>
            <color indexed="81"/>
            <rFont val="Tahoma"/>
            <family val="2"/>
          </rPr>
          <t xml:space="preserve">
Rural modifico  los m9ontos del CT el 19 de septiembre 2023</t>
        </r>
      </text>
    </comment>
    <comment ref="C15" authorId="1" shapeId="0">
      <text>
        <r>
          <rPr>
            <b/>
            <sz val="9"/>
            <color indexed="81"/>
            <rFont val="Tahoma"/>
            <family val="2"/>
          </rPr>
          <t>Linda Maria Santillanes Carrillo:</t>
        </r>
        <r>
          <rPr>
            <sz val="9"/>
            <color indexed="81"/>
            <rFont val="Tahoma"/>
            <family val="2"/>
          </rPr>
          <t xml:space="preserve">
al 28 de sep 7991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>Hector Tello Moreno:</t>
        </r>
        <r>
          <rPr>
            <sz val="9"/>
            <color indexed="81"/>
            <rFont val="Tahoma"/>
            <family val="2"/>
          </rPr>
          <t xml:space="preserve">
PADRON VERIIFICABLE DEL CT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</rPr>
          <t>Hector Tello Moreno:</t>
        </r>
        <r>
          <rPr>
            <sz val="9"/>
            <color indexed="81"/>
            <rFont val="Tahoma"/>
            <family val="2"/>
          </rPr>
          <t xml:space="preserve">
PADRON VERIIFICABLE DEL CT</t>
        </r>
      </text>
    </comment>
    <comment ref="U19" authorId="0" shapeId="0">
      <text>
        <r>
          <rPr>
            <b/>
            <sz val="9"/>
            <color indexed="81"/>
            <rFont val="Tahoma"/>
            <family val="2"/>
          </rPr>
          <t>Hector Tello Moreno:</t>
        </r>
        <r>
          <rPr>
            <sz val="9"/>
            <color indexed="81"/>
            <rFont val="Tahoma"/>
            <family val="2"/>
          </rPr>
          <t xml:space="preserve">
otros conceptos de gasto para mmi macro peri
El ct termina pero se le da a otros gastos</t>
        </r>
      </text>
    </comment>
    <comment ref="V19" authorId="0" shapeId="0">
      <text>
        <r>
          <rPr>
            <b/>
            <sz val="9"/>
            <color indexed="81"/>
            <rFont val="Tahoma"/>
            <family val="2"/>
          </rPr>
          <t>Hector Tello Moreno: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0" authorId="1" shapeId="0">
      <text>
        <r>
          <rPr>
            <b/>
            <sz val="9"/>
            <color indexed="81"/>
            <rFont val="Tahoma"/>
            <family val="2"/>
          </rPr>
          <t>Linda Maria Santillanes Carrillo:
El importe esta en la partida 3251 y no en la 4153</t>
        </r>
      </text>
    </comment>
    <comment ref="R22" authorId="0" shapeId="0">
      <text>
        <r>
          <rPr>
            <b/>
            <sz val="9"/>
            <color indexed="81"/>
            <rFont val="Tahoma"/>
            <family val="2"/>
          </rPr>
          <t>Hector Tello Moreno:</t>
        </r>
        <r>
          <rPr>
            <sz val="9"/>
            <color indexed="81"/>
            <rFont val="Tahoma"/>
            <family val="2"/>
          </rPr>
          <t xml:space="preserve">
LA DIFERENCIA ES PARA CONTEPLAR PARA LOS MESES POSTERIORES Y YA SE OCUPAN POR QUE SERAN RESIDUALES</t>
        </r>
      </text>
    </comment>
    <comment ref="I34" authorId="1" shapeId="0">
      <text>
        <r>
          <rPr>
            <b/>
            <sz val="9"/>
            <color indexed="81"/>
            <rFont val="Tahoma"/>
            <family val="2"/>
          </rPr>
          <t>Linda Maria Santillanes Carrillo:</t>
        </r>
        <r>
          <rPr>
            <sz val="9"/>
            <color indexed="81"/>
            <rFont val="Tahoma"/>
            <family val="2"/>
          </rPr>
          <t xml:space="preserve">
IMPORTE EN DÓLARES</t>
        </r>
      </text>
    </comment>
    <comment ref="I35" authorId="1" shapeId="0">
      <text>
        <r>
          <rPr>
            <b/>
            <sz val="9"/>
            <color indexed="81"/>
            <rFont val="Tahoma"/>
            <family val="2"/>
          </rPr>
          <t>Linda Maria Santillanes Carrillo:</t>
        </r>
        <r>
          <rPr>
            <sz val="9"/>
            <color indexed="81"/>
            <rFont val="Tahoma"/>
            <family val="2"/>
          </rPr>
          <t xml:space="preserve">
IMPORTE ESTA EN DÓLARES</t>
        </r>
      </text>
    </comment>
    <comment ref="S35" authorId="1" shapeId="0">
      <text>
        <r>
          <rPr>
            <b/>
            <sz val="9"/>
            <color indexed="81"/>
            <rFont val="Tahoma"/>
            <family val="2"/>
          </rPr>
          <t>Linda Maria Santillanes Carrillo:</t>
        </r>
        <r>
          <rPr>
            <sz val="9"/>
            <color indexed="81"/>
            <rFont val="Tahoma"/>
            <family val="2"/>
          </rPr>
          <t xml:space="preserve">
importe total del componente 2 (incluye lo de básicas)</t>
        </r>
      </text>
    </comment>
    <comment ref="S37" authorId="1" shapeId="0">
      <text>
        <r>
          <rPr>
            <b/>
            <sz val="9"/>
            <color indexed="81"/>
            <rFont val="Tahoma"/>
            <family val="2"/>
          </rPr>
          <t>Linda Maria Santillanes Carrillo:</t>
        </r>
        <r>
          <rPr>
            <sz val="9"/>
            <color indexed="81"/>
            <rFont val="Tahoma"/>
            <family val="2"/>
          </rPr>
          <t xml:space="preserve">
El importe se encuentra en la 3233</t>
        </r>
      </text>
    </comment>
  </commentList>
</comments>
</file>

<file path=xl/sharedStrings.xml><?xml version="1.0" encoding="utf-8"?>
<sst xmlns="http://schemas.openxmlformats.org/spreadsheetml/2006/main" count="419" uniqueCount="218">
  <si>
    <t>Gobierno del Estado de Jalisco</t>
  </si>
  <si>
    <t>PRESUPUESTO DE EGRESOS PARA EL EJERCICIO FISCAL 2024</t>
  </si>
  <si>
    <t>Contratos de afectación multianual en pesos 2019-2024</t>
  </si>
  <si>
    <t>Importe del CT</t>
  </si>
  <si>
    <t>No. Consecutivo</t>
  </si>
  <si>
    <t>UP</t>
  </si>
  <si>
    <t>PARTIDA</t>
  </si>
  <si>
    <t>CONCEPTO</t>
  </si>
  <si>
    <t>PROVEEDOR</t>
  </si>
  <si>
    <t>CONTRATO/ CONVENIO</t>
  </si>
  <si>
    <t>INICIO</t>
  </si>
  <si>
    <t>TERMINO</t>
  </si>
  <si>
    <t xml:space="preserve">Suma de MONTO TOTAL </t>
  </si>
  <si>
    <t>EJERCICIOS
 2019-2021</t>
  </si>
  <si>
    <t>EJERCICIO 2022</t>
  </si>
  <si>
    <t xml:space="preserve"> EJERCICIO 2023</t>
  </si>
  <si>
    <t>EJERCICIO 2024</t>
  </si>
  <si>
    <t>Consideraciones al 05 diciembre 2024</t>
  </si>
  <si>
    <t>Consideraciones del 06 al 31 diciembre 2024</t>
  </si>
  <si>
    <t>Total</t>
  </si>
  <si>
    <t>Techos en base Oddo
 05 Sep 23</t>
  </si>
  <si>
    <t>Diferencia Total vs Oddo 05.09.23</t>
  </si>
  <si>
    <t>Techos al 28 septiembre</t>
  </si>
  <si>
    <t>CONTRATO  2024</t>
  </si>
  <si>
    <t>CONSIDERAR 
EN PARTIDA</t>
  </si>
  <si>
    <t>TOTAL</t>
  </si>
  <si>
    <t>INCREMENTAR</t>
  </si>
  <si>
    <t>REDUCIR</t>
  </si>
  <si>
    <t>Dieferencia al 28 septiembre</t>
  </si>
  <si>
    <t>OBSERVACIONES</t>
  </si>
  <si>
    <t>clave</t>
  </si>
  <si>
    <t>01</t>
  </si>
  <si>
    <t>03</t>
  </si>
  <si>
    <t>TARJETAS DE CIRCULACIÓN PLASTIFICADAS</t>
  </si>
  <si>
    <t xml:space="preserve">LITHO FORMAS SA DE CV </t>
  </si>
  <si>
    <t>500/20</t>
  </si>
  <si>
    <r>
      <t xml:space="preserve">1. La SHP conforme a reunión del 18 de julio, se contempla ADENDA por la cantidad de $52 mdp más
</t>
    </r>
    <r>
      <rPr>
        <b/>
        <sz val="11"/>
        <color rgb="FF0070C0"/>
        <rFont val="Arial"/>
        <family val="2"/>
      </rPr>
      <t>Al 05 de septiembre en techo había una consideración de 52mdp, pero al 28 de sep disminuyo la asignación en techos una diferencia de 19.7 mdp
2.- Se requieren 32 mdp para el CT multianual, 13 mdp para 200 mil tarjetas plastificadas y 6 mdp para tarjetas de circulación en papel para las motos. 20.10.23 vía telefonica con la Lic. Ana Peña.</t>
    </r>
  </si>
  <si>
    <t>21111030000008515251E054022182011111001D120150</t>
  </si>
  <si>
    <t>02</t>
  </si>
  <si>
    <t>3311</t>
  </si>
  <si>
    <t>ASESORÍA JURÍDICA PARA LA SECRETARÍA DE LA HACIENDA PÚBLICA</t>
  </si>
  <si>
    <t>PÉREZ REVELES CORPORATIVO JURÍDICO, S.C.</t>
  </si>
  <si>
    <t>CMT-CTO 380/22</t>
  </si>
  <si>
    <t>AL MOMENTO DE LA RESOLUCIÓN FAVORABLE</t>
  </si>
  <si>
    <t>21111030000010313551G066013311001111001D120150</t>
  </si>
  <si>
    <t>SERVICIO DE MINERIA DE DATOS Y ACTIVIDADES DE NOTIFICAIÓN PARA LA SECRETARÍA DE LA HACIENDA PÚBLICA</t>
  </si>
  <si>
    <t>CREATIVIDAD, INNOVACIÓN Y SOLUCIÓN TRIBUTARIA, S.C.</t>
  </si>
  <si>
    <t>558/20</t>
  </si>
  <si>
    <t>20% MÁS IVA DE LA RECAUDACIÓN</t>
  </si>
  <si>
    <t>21111030000095215251E054173311001111001D120150</t>
  </si>
  <si>
    <t>05</t>
  </si>
  <si>
    <t>SERVICIO DE SOLUCIONES PARA EL REORDENAMIENTO DE LA RECAUDACIÓN DE JUEGOS CON APUESTAS</t>
  </si>
  <si>
    <t>OPTIMIZACIONES HUMANAS, S.C.</t>
  </si>
  <si>
    <t>511/21</t>
  </si>
  <si>
    <t>20% MÁS IVA SOBRE EL EXCEDENTE DE LA RECAUDACIÓN MINIMA  ANUAL POR C/U DE LOS IMPUESTOS</t>
  </si>
  <si>
    <t>21111030000008515251E054013311001111001D120150</t>
  </si>
  <si>
    <t>06</t>
  </si>
  <si>
    <t>04</t>
  </si>
  <si>
    <t>1441</t>
  </si>
  <si>
    <t>SEGURO DE VIDA PARA SERVIDORES PÚBLICOS EN ACTIVO DEL SUBSISTEMA ESTATAL DE LA SECRETARÍA DE EDUCACIÓN DEL GOBIERNO DEL ESTADO DE JALISCO</t>
  </si>
  <si>
    <t>SEGUROS SURA, S.A. DE C.V.</t>
  </si>
  <si>
    <t>CMT-CTO 583/22</t>
  </si>
  <si>
    <t>15/12/2022</t>
  </si>
  <si>
    <t>05/12/2024</t>
  </si>
  <si>
    <t>21111040000011425622E8070314411A1551001D120150</t>
  </si>
  <si>
    <t>08</t>
  </si>
  <si>
    <t>05-018</t>
  </si>
  <si>
    <t>4155</t>
  </si>
  <si>
    <t>ADQUISICIÓN DE UN ACELERADOR LINEAL</t>
  </si>
  <si>
    <t xml:space="preserve">INSTITUTO JALISCIENSENSE DE CANCEROLOGÍA </t>
  </si>
  <si>
    <t>OFICIO 080/2023 Y 081/2023</t>
  </si>
  <si>
    <t>2023</t>
  </si>
  <si>
    <t>2024</t>
  </si>
  <si>
    <t>21121050180016323223E801A24155011551001D220150</t>
  </si>
  <si>
    <t>09</t>
  </si>
  <si>
    <t>3232</t>
  </si>
  <si>
    <t xml:space="preserve">ARRENDAMIENTO PURO DE MAQUINARIA PESADA, EQUIPO DE CÓMPUTO </t>
  </si>
  <si>
    <t>OPERADORA DE SERVICIOS MEGA, S.A. DE C.V.</t>
  </si>
  <si>
    <t>02/2019</t>
  </si>
  <si>
    <t xml:space="preserve"> </t>
  </si>
  <si>
    <t>21111090000021832331E275E43232001111001D120150</t>
  </si>
  <si>
    <t>3251</t>
  </si>
  <si>
    <t>21111090000021832331E275E43251001111001D120150</t>
  </si>
  <si>
    <t>3261</t>
  </si>
  <si>
    <t>21111090000021832331E275E43261001111001D120150</t>
  </si>
  <si>
    <t>10</t>
  </si>
  <si>
    <t>10 799</t>
  </si>
  <si>
    <t>4617</t>
  </si>
  <si>
    <t>PROVEDURÍA TÉCNICA PARA EL PROGRAMA DE VERIFICACIÓN VEHICULAR OBLIGATORIA DEL ESTADO DE JALISCO</t>
  </si>
  <si>
    <t>WORLDWIDE ENVIRONMENTAL PRODUCTS, INC.</t>
  </si>
  <si>
    <t>452/19</t>
  </si>
  <si>
    <r>
      <t>1. Las asignaciones se realizaron de acuerdo a la tabla de la con la columna de "Padron verificable * el precio".
2</t>
    </r>
    <r>
      <rPr>
        <b/>
        <sz val="11"/>
        <color theme="1"/>
        <rFont val="Arial"/>
        <family val="2"/>
      </rPr>
      <t xml:space="preserve">. Se actualiza vigencia conforme a CONVENIO MODIFICATORIO 03/23
3. Se modifica el precio de los Centros Aire mediante convenio Modificatorio 14/23 </t>
    </r>
  </si>
  <si>
    <t>21122107990088121645F920E44617001111401D220150</t>
  </si>
  <si>
    <t>11</t>
  </si>
  <si>
    <t>4451</t>
  </si>
  <si>
    <t>ADMINISTRACIÓN Y OPERACIÓN DEL ALBERGUE LAS CUADRITAS "FRAY ANTONIO ALCALDE"</t>
  </si>
  <si>
    <t>ASOCIACIÓN CIVIL GALILEA 2000 A.C.</t>
  </si>
  <si>
    <t>CONVENIO DE COLABORACIÓN S/N</t>
  </si>
  <si>
    <t>21111110000025213952M351A14451031111001D120150</t>
  </si>
  <si>
    <t>12</t>
  </si>
  <si>
    <t>13</t>
  </si>
  <si>
    <t>5131</t>
  </si>
  <si>
    <t>PARA LA ADQUISICIÓN DEL PERSONAJE "TIMO" DE LA AUTORÍA DEL ARTISTA RODRIGO DE LA SIERRA</t>
  </si>
  <si>
    <t>ARTISTA RODRIGO DE LA SIERRA</t>
  </si>
  <si>
    <t>PROYECTO DE ADQUISICIÓN</t>
  </si>
  <si>
    <t>21111130000029224225K455025131021111001D220150</t>
  </si>
  <si>
    <t>14</t>
  </si>
  <si>
    <t>3221</t>
  </si>
  <si>
    <t>ARRENDAMIENTO DEL INMUEBLE "CUIDAD LABORAL" OFICINAS DEL CENTRO ESTATAL DE CONCILIACIÓN PARA EL ESTADO DE JALISCO Y JUZGADOS LABORALES</t>
  </si>
  <si>
    <t>INSTITUTO DE PENSIONES DEL ESTADO DE JALISCO</t>
  </si>
  <si>
    <t>381/2022</t>
  </si>
  <si>
    <t>EL MONTO ONICIAL SERÁ ACTUALIZADO DE FORMA ANUAL CONFORME LOS INPC</t>
  </si>
  <si>
    <t>21111140000029912114E467A13221011551001D120150</t>
  </si>
  <si>
    <t>16</t>
  </si>
  <si>
    <t>4111</t>
  </si>
  <si>
    <t>SISTEMA DE RECAUDO Y CONTROL DEL SISTEMA DE TRANSPORTE DE MI MACRO PERIFÉRICO</t>
  </si>
  <si>
    <t>IDEAR ELECTRÓNICA</t>
  </si>
  <si>
    <t>169/21</t>
  </si>
  <si>
    <r>
      <rPr>
        <b/>
        <sz val="11"/>
        <color theme="9" tint="-0.249977111117893"/>
        <rFont val="Arial"/>
        <family val="2"/>
      </rPr>
      <t>1. 2'676,353 Fideicomiso maestro de recaudo "SANTANDER".- Pagar los honorarios fiduciarios de todo el año.</t>
    </r>
    <r>
      <rPr>
        <b/>
        <sz val="11"/>
        <color rgb="FF0070C0"/>
        <rFont val="Arial"/>
        <family val="2"/>
      </rPr>
      <t xml:space="preserve">
</t>
    </r>
    <r>
      <rPr>
        <b/>
        <sz val="11"/>
        <color rgb="FFFF0000"/>
        <rFont val="Arial"/>
        <family val="2"/>
      </rPr>
      <t xml:space="preserve">2. 24'449,428.6 Sistema de recaudo "Mi Macro Periférico".- Pago de la última anualidad de la compra del Sistema de Recaudo
</t>
    </r>
    <r>
      <rPr>
        <b/>
        <sz val="11"/>
        <color theme="9" tint="-0.249977111117893"/>
        <rFont val="Arial"/>
        <family val="2"/>
      </rPr>
      <t xml:space="preserve">3. 27'466,116.07-Mantenimiento y recolección de valores "recaudo Mi Macro Periférico"Sistema de recaudo de Mi Macro Periférico será operado por la SETRAN en 2024
4. 16'400,000-Mantenimiento y recolección de valores "recaudo López Mateos"El Sistema de Recaudo de López Mateos será operado por la SETRAN 
5. 19'226,281.25-Mantenimiento y recolección de valores "recaudo Mi Macro Calzada"Sistema de recaudo de Mi Macro Calzada será operado por la SETRAN en 2024
6. 2'100,000-Estudio de demanda ChapalaEste estudio es necesario para determinar el alcance y la operación del Transporte Masivo previsto por la carretera Chapala
7. 1'500,000-Estudio de demanda de Tren Eléctrico Línea 4Estudio necesario para determinar la demanda de la Línea 4
8. 4'354,968.08-Revista mecánicaRecursos necesarios para realizar una revisión física y mecánica de las unidades del Transporte Público, taxis y plataformas.
</t>
    </r>
    <r>
      <rPr>
        <b/>
        <sz val="11"/>
        <rFont val="Arial"/>
        <family val="2"/>
      </rPr>
      <t>LA DIFERENCIA ES PARA OTROS CONCEPTOS DE GASTO</t>
    </r>
  </si>
  <si>
    <t>21111150000031035644M475034111031111001D120150</t>
  </si>
  <si>
    <t>17</t>
  </si>
  <si>
    <t>15-075</t>
  </si>
  <si>
    <t>4153</t>
  </si>
  <si>
    <t>ARRENDAMIENTO DE AUTOBUSES ELÉCTRICOS DESTINADOS AL SERVICIO PÚBLICO</t>
  </si>
  <si>
    <t>INTELIGENCIA Y SOLUCIONES EN MOVIMIENTO SA DE CV</t>
  </si>
  <si>
    <t>S/N</t>
  </si>
  <si>
    <t>SE CONSIDERA EL IMPORTE DE 8.248 MDP CORRESPONDIENTE A 1 MES ADICIONAL DEBIDO A QUE SE RETRASO LA FECHA DE ENTREGA DE LOS CAMIONES QUE SE TENÍA PREVISTA EN JUNIO, POR LO QUE EL PRIMER PAGO SE GENERO A PARTIR DE LA ENTREGA, MISMA QUE SE GENERO EN JULIO DE 2021</t>
  </si>
  <si>
    <t>21121150750044835344E488E34153021111001D120150</t>
  </si>
  <si>
    <t>18</t>
  </si>
  <si>
    <t>SISTEMA INTEROPERABLE DE RECAUDO PREFERENCIAL</t>
  </si>
  <si>
    <t>TARJETAS INTEGRALES, SOCIEDAD ANÓNIMA DE CAPITAL VARIABLE</t>
  </si>
  <si>
    <t>03/2017</t>
  </si>
  <si>
    <t>12/10/2023 EL IMPORTE PROPORCIONAL A LOS 10 MESES RESTANTES CON RESPECTO DE 2023</t>
  </si>
  <si>
    <t>21121150750044835344E488A14153011111001D120150</t>
  </si>
  <si>
    <t>19</t>
  </si>
  <si>
    <t>35</t>
  </si>
  <si>
    <t>ARRENDAMIENTO DE EQUIPO TECNOLÓGICO</t>
  </si>
  <si>
    <t>FINANCIERA BAJIO, S.A. DE C.V.</t>
  </si>
  <si>
    <t>5338-APPE-26-21</t>
  </si>
  <si>
    <t>12/10/2023 SOLO SE CONSIDERA LO DEL VALOR RESIDUAL</t>
  </si>
  <si>
    <t>21111350000004818152M929083232001111001D120150</t>
  </si>
  <si>
    <t>20</t>
  </si>
  <si>
    <t xml:space="preserve">SERVICIO DE ARRENDAMIENTO PURO DE  EQUIPOS DE CÓMPUTO </t>
  </si>
  <si>
    <t>481-19</t>
  </si>
  <si>
    <t>21111350000004818152M929083232001551001D120150</t>
  </si>
  <si>
    <t>21</t>
  </si>
  <si>
    <t xml:space="preserve">ARRENDAMIENTO DE VEHÍCULOS ESPECIALES CONSISTENTES EN MAQUINARIA CAMIONES, EQUIPO, CAMIONETAS, MOTOCICLETAS, AMBULANCIAS Y VEHÍCULOS ESPECIALES </t>
  </si>
  <si>
    <t>5338-APPE-68-B-20</t>
  </si>
  <si>
    <t xml:space="preserve">12/10/2023, POR TRATARSE DE ARRENDAMIENTO DE VEHÍCULOS SE CONSIDERA UN MONTO PARA COMPLETAR TODA LA ANUALIDAD 
</t>
  </si>
  <si>
    <t>21111350000007718152M095013251001111001D120150</t>
  </si>
  <si>
    <t>22</t>
  </si>
  <si>
    <t xml:space="preserve">ARRENDAMIENTO DE VEHÍCULOS PARA EL GOBIERNO DEL ESTADO </t>
  </si>
  <si>
    <t>5338-APPE-137-21</t>
  </si>
  <si>
    <t>23</t>
  </si>
  <si>
    <t>ARRENDAMIENTO PURO DE VEHÍCULOS BLINDADOS</t>
  </si>
  <si>
    <t>CASANOVA VALLEJO, S.A. DE C.V.</t>
  </si>
  <si>
    <t>959/20219</t>
  </si>
  <si>
    <t xml:space="preserve">12/10/2023, POR TRATARSE DE ARRENDAMIENTO DE VEHÍCULOS SE CONSIDERA UN MONTO PARA COMPLETAR TODA LA ANUALIDAD </t>
  </si>
  <si>
    <t>24</t>
  </si>
  <si>
    <t>SERVICIO DE ARRENDAMIENTO PURO DE VEHÍCULOS PARA DEPENDENCIAS</t>
  </si>
  <si>
    <t>VALUE ARRENDADORA, S.A. DE C.V.</t>
  </si>
  <si>
    <t>480-19</t>
  </si>
  <si>
    <t>16.10.23 SE INFORMA QUE VAN A ADQUIRIR A VALOR RESIDUAL LAS UNIDADES CT/480 EN 2023</t>
  </si>
  <si>
    <t>3252</t>
  </si>
  <si>
    <t>21111350000007718152M095013252001111001D120150</t>
  </si>
  <si>
    <t>3253</t>
  </si>
  <si>
    <t xml:space="preserve">12/10/2023, POR TRATARSE DE ARRENDAMIENTO DE VEHÍCULOS SE CONSIDERA UN MONTO PARA COMPLETAR LA ANUALIDAD </t>
  </si>
  <si>
    <t>21111350000007718152M095013261001111001D120150</t>
  </si>
  <si>
    <t>25</t>
  </si>
  <si>
    <t>3341</t>
  </si>
  <si>
    <t>SERVICIO DE CAPACITACIÓN PARA LA SECRETARÍA DE ADMINISTRACIÓN Y LA FISCALÍA DEL ESTADO</t>
  </si>
  <si>
    <t>SERVICIOS DE EDUCACIÓN SUPERIOR EN JALISCO, A.C.</t>
  </si>
  <si>
    <t>719/2019</t>
  </si>
  <si>
    <t>21111350000006818552M097013341001111001D120150</t>
  </si>
  <si>
    <t>26</t>
  </si>
  <si>
    <t>3451</t>
  </si>
  <si>
    <t>ASEGURAMIENTO DE BIENES MUEBLES E INMUEBLES, EFECTIVO, VALORES, RESPONSABILIDAD CIVIL GENERAL, EQUIPO ELECTRÓNICO Y MAQUINARIA PESADA.</t>
  </si>
  <si>
    <t>CMT-CTO 613/22</t>
  </si>
  <si>
    <t>01/01/2023</t>
  </si>
  <si>
    <t>La diferencia de 52 mdp son a favor SHP unicamente de la 3451 de administración</t>
  </si>
  <si>
    <t>21111350000007318152M070C13451001111001D120150</t>
  </si>
  <si>
    <t>27</t>
  </si>
  <si>
    <t xml:space="preserve">ASEGURAMIENTO DEL PARQUE VEHICULAR </t>
  </si>
  <si>
    <t>QUALITAS COMPAÑÍA DE SEGUROS, S.A. DE C.V.</t>
  </si>
  <si>
    <t>CTO 581/22</t>
  </si>
  <si>
    <r>
      <rPr>
        <b/>
        <u/>
        <sz val="11"/>
        <color rgb="FFFF0000"/>
        <rFont val="Arial"/>
        <family val="2"/>
      </rPr>
      <t>La diferencia de 52 mdp son a favor SHP unicamente de la 3451 de administración</t>
    </r>
    <r>
      <rPr>
        <b/>
        <u/>
        <sz val="11"/>
        <color rgb="FF0070C0"/>
        <rFont val="Arial"/>
        <family val="2"/>
      </rPr>
      <t/>
    </r>
  </si>
  <si>
    <t>01D</t>
  </si>
  <si>
    <t>ASEGURAMIENTO DE EQUIPO AÉREO DÓLARES</t>
  </si>
  <si>
    <t>GRUPO MEXICANO DE SEGUROS, S.A. DE C.V.</t>
  </si>
  <si>
    <t>CMT-CTO582/22</t>
  </si>
  <si>
    <r>
      <t xml:space="preserve">MONTO EN DÓLARES 1'564,250.82 POR EL TIPO DE CAMBIO DE 19.00 (12/10/2023)
</t>
    </r>
    <r>
      <rPr>
        <b/>
        <sz val="11"/>
        <color rgb="FFFF0000"/>
        <rFont val="Arial"/>
        <family val="2"/>
      </rPr>
      <t>La diferencia de 52 mdp son a favor SHP unicamente de la 3451 de administración</t>
    </r>
  </si>
  <si>
    <t>02D</t>
  </si>
  <si>
    <t>ACTUALIZACIÓN Y MANTENIMIENTO DE SOFTWARE MICROSOFT 
"PÓLIZA DE RENOVACIÓN DE SERVICIO DE MICROSOFT"</t>
  </si>
  <si>
    <t>MICROSOFT MÉXICO, S. DE R.L. DE C.V.</t>
  </si>
  <si>
    <t>500/21</t>
  </si>
  <si>
    <t>30/12/2021</t>
  </si>
  <si>
    <t>31/12/2024</t>
  </si>
  <si>
    <r>
      <t>MONTO EN DÓLARES 270,436.55 POR EL TIPO DE CAMBIO DE 19.00 (12/10/2023)</t>
    </r>
    <r>
      <rPr>
        <b/>
        <sz val="11"/>
        <color rgb="FFFF0000"/>
        <rFont val="Arial"/>
        <family val="2"/>
      </rPr>
      <t xml:space="preserve">
La diferencia corresponde a básicas</t>
    </r>
  </si>
  <si>
    <t>21111350000004818152M929023531001111001D120150</t>
  </si>
  <si>
    <t>28</t>
  </si>
  <si>
    <t>5911</t>
  </si>
  <si>
    <t>NUEVO SISTEMA DE COMPRAS GUBERNAMENTAL
"SISTEMA ELECTRÓNICO DE COMPRAS PÚBLICAS PARA EL ESTADO DE JALISCO"</t>
  </si>
  <si>
    <t xml:space="preserve">SOLTEIN S.A. DE C.V.  </t>
  </si>
  <si>
    <t>113/22</t>
  </si>
  <si>
    <r>
      <t xml:space="preserve">SECADMON considera un importe de $6'464,626.78, una diferencia respecto del CT de $1'077,437.88, para 2 meses más
</t>
    </r>
    <r>
      <rPr>
        <b/>
        <sz val="11"/>
        <color rgb="FF0070C0"/>
        <rFont val="Arial"/>
        <family val="2"/>
      </rPr>
      <t>* Mediante correo electronico Miguel Aceves informa que los saldos "a favor" de las asignaciones propuestas para 2024, serán para realizar ADENDAS</t>
    </r>
  </si>
  <si>
    <t>21111350000004818152M929085911011111001D220150</t>
  </si>
  <si>
    <t>29</t>
  </si>
  <si>
    <t>42- 605</t>
  </si>
  <si>
    <t>ACTUALIZACIÓN DE INFRAESTRUCTURA DE LA RED ESTATAL DE RADIOCOMUNICACIÓN (C5)</t>
  </si>
  <si>
    <t>CERVANTECH SERVICIOS TECNÓLOGICOS SC</t>
  </si>
  <si>
    <t>EUC5/DJ/DAF/
008/2020</t>
  </si>
  <si>
    <t>17/08/2020</t>
  </si>
  <si>
    <t>31/03/2024</t>
  </si>
  <si>
    <t xml:space="preserve">C5 considera la diferencia para el mantenimiento de la Infraestructura </t>
  </si>
  <si>
    <t>21121426050089517312E927B74153021111001D120150</t>
  </si>
  <si>
    <t>07</t>
  </si>
  <si>
    <t>15</t>
  </si>
  <si>
    <t>IDEAR ELECTRÓNICA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</si>
</sst>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6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sz val="11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AD5B7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D5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 wrapText="1"/>
    </xf>
    <xf numFmtId="4" fontId="0" fillId="9" borderId="1" xfId="0" applyNumberForma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4" fontId="0" fillId="9" borderId="1" xfId="0" applyNumberForma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11" fontId="0" fillId="0" borderId="1" xfId="0" applyNumberFormat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14" fontId="0" fillId="9" borderId="1" xfId="0" applyNumberFormat="1" applyFont="1" applyFill="1" applyBorder="1" applyAlignment="1">
      <alignment horizontal="center" vertical="center" wrapText="1"/>
    </xf>
    <xf numFmtId="14" fontId="0" fillId="9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4" fontId="2" fillId="9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right" vertical="center"/>
    </xf>
    <xf numFmtId="0" fontId="0" fillId="0" borderId="3" xfId="0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right" vertical="center"/>
    </xf>
    <xf numFmtId="4" fontId="0" fillId="11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0" fillId="12" borderId="1" xfId="0" applyNumberForma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4" fontId="0" fillId="12" borderId="1" xfId="0" applyNumberForma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4" fontId="0" fillId="0" borderId="3" xfId="0" applyNumberFormat="1" applyFon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49" fontId="0" fillId="0" borderId="4" xfId="0" applyNumberForma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showGridLines="0" zoomScale="70" zoomScaleNormal="70" zoomScaleSheetLayoutView="80" workbookViewId="0">
      <pane xSplit="4" ySplit="5" topLeftCell="H6" activePane="bottomRight" state="frozen"/>
      <selection pane="topRight" activeCell="E1" sqref="E1"/>
      <selection pane="bottomLeft" activeCell="A6" sqref="A6"/>
      <selection pane="bottomRight" activeCell="U10" sqref="U10"/>
    </sheetView>
  </sheetViews>
  <sheetFormatPr baseColWidth="10" defaultColWidth="11.5" defaultRowHeight="14.25" outlineLevelCol="3" x14ac:dyDescent="0.2"/>
  <cols>
    <col min="1" max="1" width="13.375" style="83" customWidth="1"/>
    <col min="2" max="2" width="7.25" style="84" bestFit="1" customWidth="1"/>
    <col min="3" max="3" width="8.875" style="84" bestFit="1" customWidth="1"/>
    <col min="4" max="4" width="34.875" style="4" customWidth="1"/>
    <col min="5" max="5" width="26.375" style="4" customWidth="1"/>
    <col min="6" max="6" width="20.25" style="4" customWidth="1"/>
    <col min="7" max="7" width="16.75" style="4" customWidth="1"/>
    <col min="8" max="8" width="14" style="4" customWidth="1"/>
    <col min="9" max="12" width="19.625" style="4" hidden="1" customWidth="1" outlineLevel="1"/>
    <col min="13" max="13" width="19.25" style="4" customWidth="1" collapsed="1"/>
    <col min="14" max="15" width="18" style="2" hidden="1" customWidth="1" outlineLevel="3"/>
    <col min="16" max="16" width="19.625" style="2" hidden="1" customWidth="1" outlineLevel="2"/>
    <col min="17" max="17" width="19.625" style="2" hidden="1" customWidth="1" outlineLevel="1" collapsed="1"/>
    <col min="18" max="18" width="19.625" style="2" hidden="1" customWidth="1" outlineLevel="1"/>
    <col min="19" max="19" width="19.625" style="2" customWidth="1" collapsed="1"/>
    <col min="20" max="24" width="19.625" style="2" customWidth="1"/>
    <col min="25" max="25" width="19.625" style="2" hidden="1" customWidth="1"/>
    <col min="26" max="26" width="114.375" style="3" customWidth="1"/>
    <col min="27" max="27" width="48.25" style="4" hidden="1" customWidth="1"/>
    <col min="28" max="16384" width="11.5" style="4"/>
  </cols>
  <sheetData>
    <row r="1" spans="1:27" ht="20.25" x14ac:dyDescent="0.2">
      <c r="A1" s="1"/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27" ht="20.25" x14ac:dyDescent="0.2">
      <c r="A2" s="5"/>
      <c r="B2" s="108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4"/>
      <c r="O2" s="4"/>
    </row>
    <row r="3" spans="1:27" ht="20.25" x14ac:dyDescent="0.2">
      <c r="A3" s="6"/>
      <c r="B3" s="108" t="s">
        <v>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4"/>
      <c r="O3" s="4"/>
    </row>
    <row r="4" spans="1:27" ht="15" x14ac:dyDescent="0.2">
      <c r="A4" s="7"/>
      <c r="B4" s="8"/>
      <c r="C4" s="8"/>
      <c r="D4" s="8"/>
      <c r="E4" s="8"/>
      <c r="F4" s="8"/>
      <c r="G4" s="8"/>
      <c r="H4" s="8"/>
      <c r="I4" s="9"/>
      <c r="J4" s="9"/>
      <c r="K4" s="9"/>
      <c r="L4" s="9"/>
      <c r="M4" s="10" t="s">
        <v>3</v>
      </c>
      <c r="N4" s="11"/>
      <c r="O4" s="11"/>
      <c r="P4" s="11">
        <f>+SUBTOTAL(9,P6:P37)</f>
        <v>1960084323.7015057</v>
      </c>
      <c r="Q4" s="11" t="e">
        <f>Q6+Q7+Q8+#REF!+Q9+#REF!+Q10+#REF!+Q11+Q12+Q13+Q14+Q15+Q16+Q17+Q18+#REF!+#REF!+Q19+Q20+Q21+Q22+Q23+Q24+Q25+Q26+Q27+Q28+Q29+Q30+Q31+Q32+Q33+Q34+Q35+Q36+Q37</f>
        <v>#REF!</v>
      </c>
      <c r="R4" s="11" t="e">
        <f>R6+R7+R8+#REF!+R9+#REF!+R10+#REF!+R11+R12+R13+R14+R15+R16+R17+R18+#REF!+#REF!+R19+R20+R21+R22+R23+R24+R25+R26+R27+R28+R29+R30+R31+R32+R33+R34+R35+R36+R37</f>
        <v>#REF!</v>
      </c>
      <c r="S4" s="11">
        <f>+SUBTOTAL(9,S6:S37)</f>
        <v>2060067007.96</v>
      </c>
      <c r="T4" s="11">
        <f>+SUBTOTAL(9,T6:T37)</f>
        <v>1538348935.1807184</v>
      </c>
      <c r="U4" s="11">
        <f>+SUBTOTAL(9,U6:U37)</f>
        <v>361510717.01875478</v>
      </c>
      <c r="V4" s="11">
        <f>+SUBTOTAL(9,V6:V37)</f>
        <v>1898956652.1994739</v>
      </c>
      <c r="W4" s="11">
        <f t="shared" ref="W4:X4" si="0">+SUBTOTAL(9,W6:W37)</f>
        <v>0</v>
      </c>
      <c r="X4" s="11">
        <f t="shared" si="0"/>
        <v>199611692.46144989</v>
      </c>
      <c r="Y4" s="11">
        <f>+SUBTOTAL(9,Y6:Y37)</f>
        <v>128916427.89849405</v>
      </c>
      <c r="Z4" s="12"/>
    </row>
    <row r="5" spans="1:27" ht="45" x14ac:dyDescent="0.2">
      <c r="A5" s="13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6" t="s">
        <v>16</v>
      </c>
      <c r="N5" s="17" t="s">
        <v>17</v>
      </c>
      <c r="O5" s="17" t="s">
        <v>18</v>
      </c>
      <c r="P5" s="17" t="s">
        <v>19</v>
      </c>
      <c r="Q5" s="18" t="s">
        <v>20</v>
      </c>
      <c r="R5" s="18" t="s">
        <v>21</v>
      </c>
      <c r="S5" s="19" t="s">
        <v>22</v>
      </c>
      <c r="T5" s="19" t="s">
        <v>23</v>
      </c>
      <c r="U5" s="19" t="s">
        <v>24</v>
      </c>
      <c r="V5" s="19" t="s">
        <v>25</v>
      </c>
      <c r="W5" s="20" t="s">
        <v>26</v>
      </c>
      <c r="X5" s="10" t="s">
        <v>27</v>
      </c>
      <c r="Y5" s="19" t="s">
        <v>28</v>
      </c>
      <c r="Z5" s="14" t="s">
        <v>29</v>
      </c>
      <c r="AA5" s="21" t="s">
        <v>30</v>
      </c>
    </row>
    <row r="6" spans="1:27" ht="75" customHeight="1" x14ac:dyDescent="0.2">
      <c r="A6" s="22" t="s">
        <v>31</v>
      </c>
      <c r="B6" s="105" t="s">
        <v>32</v>
      </c>
      <c r="C6" s="23">
        <v>2182</v>
      </c>
      <c r="D6" s="24" t="s">
        <v>33</v>
      </c>
      <c r="E6" s="23" t="s">
        <v>34</v>
      </c>
      <c r="F6" s="24" t="s">
        <v>35</v>
      </c>
      <c r="G6" s="25">
        <v>44166</v>
      </c>
      <c r="H6" s="26">
        <v>45631</v>
      </c>
      <c r="I6" s="27">
        <v>259840000</v>
      </c>
      <c r="J6" s="27">
        <v>162400000</v>
      </c>
      <c r="K6" s="27">
        <v>58464000</v>
      </c>
      <c r="L6" s="27">
        <v>25984000</v>
      </c>
      <c r="M6" s="27">
        <v>12992000</v>
      </c>
      <c r="N6" s="27">
        <v>52000000</v>
      </c>
      <c r="O6" s="27">
        <v>0</v>
      </c>
      <c r="P6" s="27">
        <f>M6+N6+O6</f>
        <v>64992000</v>
      </c>
      <c r="Q6" s="27">
        <v>64992000</v>
      </c>
      <c r="R6" s="27">
        <f t="shared" ref="R6:R22" si="1">Q6-P6</f>
        <v>0</v>
      </c>
      <c r="S6" s="27">
        <v>45292000</v>
      </c>
      <c r="T6" s="27">
        <v>12992000</v>
      </c>
      <c r="U6" s="27">
        <v>19008000</v>
      </c>
      <c r="V6" s="27">
        <f>SUM(T6:U6)</f>
        <v>32000000</v>
      </c>
      <c r="W6" s="27">
        <v>0</v>
      </c>
      <c r="X6" s="27">
        <f>+S6-V6</f>
        <v>13292000</v>
      </c>
      <c r="Y6" s="28">
        <f>S6-P6</f>
        <v>-19700000</v>
      </c>
      <c r="Z6" s="29" t="s">
        <v>36</v>
      </c>
      <c r="AA6" s="30" t="s">
        <v>37</v>
      </c>
    </row>
    <row r="7" spans="1:27" ht="56.25" customHeight="1" x14ac:dyDescent="0.2">
      <c r="A7" s="22" t="s">
        <v>38</v>
      </c>
      <c r="B7" s="106"/>
      <c r="C7" s="105" t="s">
        <v>39</v>
      </c>
      <c r="D7" s="24" t="s">
        <v>40</v>
      </c>
      <c r="E7" s="23" t="s">
        <v>41</v>
      </c>
      <c r="F7" s="24" t="s">
        <v>42</v>
      </c>
      <c r="G7" s="25">
        <v>44855</v>
      </c>
      <c r="H7" s="24" t="s">
        <v>43</v>
      </c>
      <c r="I7" s="27">
        <v>23200000</v>
      </c>
      <c r="J7" s="27">
        <v>0</v>
      </c>
      <c r="K7" s="27">
        <v>3480000</v>
      </c>
      <c r="L7" s="27">
        <v>3480000</v>
      </c>
      <c r="M7" s="27">
        <v>16240000</v>
      </c>
      <c r="N7" s="31">
        <v>0</v>
      </c>
      <c r="O7" s="31">
        <v>0</v>
      </c>
      <c r="P7" s="31">
        <f>M7+N7+O7</f>
        <v>16240000</v>
      </c>
      <c r="Q7" s="31">
        <v>16240000</v>
      </c>
      <c r="R7" s="31">
        <f t="shared" si="1"/>
        <v>0</v>
      </c>
      <c r="S7" s="31">
        <v>16240000</v>
      </c>
      <c r="T7" s="31">
        <v>16240000</v>
      </c>
      <c r="U7" s="31">
        <v>0</v>
      </c>
      <c r="V7" s="31">
        <f>T7+U7</f>
        <v>16240000</v>
      </c>
      <c r="W7" s="31">
        <v>0</v>
      </c>
      <c r="X7" s="31">
        <v>0</v>
      </c>
      <c r="Y7" s="31">
        <f>S7-P7</f>
        <v>0</v>
      </c>
      <c r="Z7" s="29"/>
      <c r="AA7" s="30" t="s">
        <v>44</v>
      </c>
    </row>
    <row r="8" spans="1:27" ht="66" customHeight="1" x14ac:dyDescent="0.2">
      <c r="A8" s="22" t="s">
        <v>32</v>
      </c>
      <c r="B8" s="106"/>
      <c r="C8" s="106"/>
      <c r="D8" s="24" t="s">
        <v>45</v>
      </c>
      <c r="E8" s="23" t="s">
        <v>46</v>
      </c>
      <c r="F8" s="24" t="s">
        <v>47</v>
      </c>
      <c r="G8" s="25">
        <v>44194</v>
      </c>
      <c r="H8" s="26">
        <v>45631</v>
      </c>
      <c r="I8" s="32" t="s">
        <v>48</v>
      </c>
      <c r="J8" s="32" t="s">
        <v>48</v>
      </c>
      <c r="K8" s="32" t="s">
        <v>48</v>
      </c>
      <c r="L8" s="32" t="s">
        <v>48</v>
      </c>
      <c r="M8" s="32">
        <v>27403600</v>
      </c>
      <c r="N8" s="33">
        <v>27403600</v>
      </c>
      <c r="O8" s="31">
        <v>0</v>
      </c>
      <c r="P8" s="31">
        <v>23703600</v>
      </c>
      <c r="Q8" s="31">
        <v>33703600</v>
      </c>
      <c r="R8" s="34">
        <f t="shared" si="1"/>
        <v>10000000</v>
      </c>
      <c r="S8" s="103">
        <v>37403600</v>
      </c>
      <c r="T8" s="35">
        <v>0</v>
      </c>
      <c r="U8" s="35">
        <v>27403600</v>
      </c>
      <c r="V8" s="35">
        <f>T8+U8</f>
        <v>27403600</v>
      </c>
      <c r="W8" s="35">
        <v>0</v>
      </c>
      <c r="X8" s="35">
        <v>0</v>
      </c>
      <c r="Y8" s="31">
        <v>0</v>
      </c>
      <c r="Z8" s="29"/>
      <c r="AA8" s="30" t="s">
        <v>49</v>
      </c>
    </row>
    <row r="9" spans="1:27" ht="63" customHeight="1" x14ac:dyDescent="0.2">
      <c r="A9" s="22" t="s">
        <v>50</v>
      </c>
      <c r="B9" s="106"/>
      <c r="C9" s="106"/>
      <c r="D9" s="24" t="s">
        <v>51</v>
      </c>
      <c r="E9" s="23" t="s">
        <v>52</v>
      </c>
      <c r="F9" s="24" t="s">
        <v>53</v>
      </c>
      <c r="G9" s="25">
        <v>44558</v>
      </c>
      <c r="H9" s="26">
        <v>45471</v>
      </c>
      <c r="I9" s="32" t="s">
        <v>54</v>
      </c>
      <c r="J9" s="32" t="s">
        <v>54</v>
      </c>
      <c r="K9" s="32" t="s">
        <v>54</v>
      </c>
      <c r="L9" s="32" t="s">
        <v>54</v>
      </c>
      <c r="M9" s="32">
        <v>10000000</v>
      </c>
      <c r="N9" s="36">
        <v>10000000</v>
      </c>
      <c r="O9" s="31">
        <v>0</v>
      </c>
      <c r="P9" s="31">
        <v>10000000</v>
      </c>
      <c r="Q9" s="36">
        <v>0</v>
      </c>
      <c r="R9" s="31">
        <f t="shared" si="1"/>
        <v>-10000000</v>
      </c>
      <c r="S9" s="104"/>
      <c r="T9" s="31">
        <v>0</v>
      </c>
      <c r="U9" s="31">
        <v>10000000</v>
      </c>
      <c r="V9" s="35">
        <f>T9+U9</f>
        <v>10000000</v>
      </c>
      <c r="W9" s="31">
        <v>0</v>
      </c>
      <c r="X9" s="31">
        <v>0</v>
      </c>
      <c r="Y9" s="37">
        <v>0</v>
      </c>
      <c r="Z9" s="29"/>
      <c r="AA9" s="30" t="s">
        <v>55</v>
      </c>
    </row>
    <row r="10" spans="1:27" ht="76.7" customHeight="1" x14ac:dyDescent="0.2">
      <c r="A10" s="22" t="s">
        <v>56</v>
      </c>
      <c r="B10" s="23" t="s">
        <v>57</v>
      </c>
      <c r="C10" s="23" t="s">
        <v>58</v>
      </c>
      <c r="D10" s="24" t="s">
        <v>59</v>
      </c>
      <c r="E10" s="23" t="s">
        <v>60</v>
      </c>
      <c r="F10" s="24" t="s">
        <v>61</v>
      </c>
      <c r="G10" s="38" t="s">
        <v>62</v>
      </c>
      <c r="H10" s="24" t="s">
        <v>63</v>
      </c>
      <c r="I10" s="27">
        <v>237964267.07999998</v>
      </c>
      <c r="J10" s="27">
        <v>0</v>
      </c>
      <c r="K10" s="27">
        <v>0</v>
      </c>
      <c r="L10" s="27">
        <v>123201358.13</v>
      </c>
      <c r="M10" s="27">
        <v>114762908.95</v>
      </c>
      <c r="N10" s="27">
        <v>0</v>
      </c>
      <c r="O10" s="27">
        <v>0</v>
      </c>
      <c r="P10" s="27">
        <f>M10+N10+O10</f>
        <v>114762908.95</v>
      </c>
      <c r="Q10" s="31">
        <v>0</v>
      </c>
      <c r="R10" s="39">
        <f t="shared" si="1"/>
        <v>-114762908.95</v>
      </c>
      <c r="S10" s="37">
        <v>0</v>
      </c>
      <c r="T10" s="37">
        <v>114762908.95</v>
      </c>
      <c r="U10" s="37">
        <v>0</v>
      </c>
      <c r="V10" s="37">
        <v>114762908.95</v>
      </c>
      <c r="W10" s="37">
        <v>0</v>
      </c>
      <c r="X10" s="40">
        <v>0</v>
      </c>
      <c r="Y10" s="39">
        <f>S10-P10</f>
        <v>-114762908.95</v>
      </c>
      <c r="Z10" s="29"/>
      <c r="AA10" s="30" t="s">
        <v>64</v>
      </c>
    </row>
    <row r="11" spans="1:27" ht="45" x14ac:dyDescent="0.2">
      <c r="A11" s="22" t="s">
        <v>65</v>
      </c>
      <c r="B11" s="23" t="s">
        <v>66</v>
      </c>
      <c r="C11" s="23" t="s">
        <v>67</v>
      </c>
      <c r="D11" s="24" t="s">
        <v>68</v>
      </c>
      <c r="E11" s="23" t="s">
        <v>69</v>
      </c>
      <c r="F11" s="24" t="s">
        <v>70</v>
      </c>
      <c r="G11" s="38" t="s">
        <v>71</v>
      </c>
      <c r="H11" s="24" t="s">
        <v>72</v>
      </c>
      <c r="I11" s="27">
        <v>100000000</v>
      </c>
      <c r="J11" s="27">
        <v>0</v>
      </c>
      <c r="K11" s="27">
        <v>0</v>
      </c>
      <c r="L11" s="27">
        <v>50000000</v>
      </c>
      <c r="M11" s="27">
        <v>50000000</v>
      </c>
      <c r="N11" s="27">
        <v>0</v>
      </c>
      <c r="O11" s="27">
        <v>0</v>
      </c>
      <c r="P11" s="27">
        <f t="shared" ref="P11:P21" si="2">M11+N11+O11</f>
        <v>50000000</v>
      </c>
      <c r="Q11" s="27">
        <v>50000000</v>
      </c>
      <c r="R11" s="31">
        <f t="shared" si="1"/>
        <v>0</v>
      </c>
      <c r="S11" s="31">
        <v>50000000</v>
      </c>
      <c r="T11" s="31">
        <v>50000000</v>
      </c>
      <c r="U11" s="31">
        <v>0</v>
      </c>
      <c r="V11" s="31">
        <f>T11+U11</f>
        <v>50000000</v>
      </c>
      <c r="W11" s="31">
        <v>0</v>
      </c>
      <c r="X11" s="31">
        <v>0</v>
      </c>
      <c r="Y11" s="31">
        <f>S11-P11</f>
        <v>0</v>
      </c>
      <c r="Z11" s="29"/>
      <c r="AA11" s="41" t="s">
        <v>73</v>
      </c>
    </row>
    <row r="12" spans="1:27" ht="58.7" customHeight="1" x14ac:dyDescent="0.2">
      <c r="A12" s="109" t="s">
        <v>74</v>
      </c>
      <c r="B12" s="105" t="s">
        <v>74</v>
      </c>
      <c r="C12" s="23" t="s">
        <v>75</v>
      </c>
      <c r="D12" s="24" t="s">
        <v>76</v>
      </c>
      <c r="E12" s="23" t="s">
        <v>77</v>
      </c>
      <c r="F12" s="24" t="s">
        <v>78</v>
      </c>
      <c r="G12" s="25">
        <v>43509</v>
      </c>
      <c r="H12" s="26">
        <v>45565</v>
      </c>
      <c r="I12" s="27">
        <v>3634047329.9000001</v>
      </c>
      <c r="J12" s="27">
        <v>1810050333.6999998</v>
      </c>
      <c r="K12" s="27">
        <v>2589414.6</v>
      </c>
      <c r="L12" s="27">
        <v>2589414.6</v>
      </c>
      <c r="M12" s="42">
        <v>2589414.6</v>
      </c>
      <c r="N12" s="27">
        <v>0</v>
      </c>
      <c r="O12" s="27">
        <v>0</v>
      </c>
      <c r="P12" s="27">
        <f t="shared" si="2"/>
        <v>2589414.6</v>
      </c>
      <c r="Q12" s="43">
        <v>2911400</v>
      </c>
      <c r="R12" s="31">
        <f t="shared" si="1"/>
        <v>321985.39999999991</v>
      </c>
      <c r="S12" s="31">
        <v>2889415</v>
      </c>
      <c r="T12" s="31">
        <v>2589414.6</v>
      </c>
      <c r="U12" s="31">
        <v>300000.39999999991</v>
      </c>
      <c r="V12" s="31">
        <f>T12+U12</f>
        <v>2889415</v>
      </c>
      <c r="W12" s="31">
        <v>0</v>
      </c>
      <c r="X12" s="31">
        <v>0</v>
      </c>
      <c r="Y12" s="31">
        <v>300000.39999999991</v>
      </c>
      <c r="Z12" s="44" t="s">
        <v>79</v>
      </c>
      <c r="AA12" s="30" t="s">
        <v>80</v>
      </c>
    </row>
    <row r="13" spans="1:27" ht="46.5" customHeight="1" x14ac:dyDescent="0.2">
      <c r="A13" s="110"/>
      <c r="B13" s="106"/>
      <c r="C13" s="23" t="s">
        <v>81</v>
      </c>
      <c r="D13" s="24" t="s">
        <v>76</v>
      </c>
      <c r="E13" s="23" t="s">
        <v>77</v>
      </c>
      <c r="F13" s="24" t="s">
        <v>78</v>
      </c>
      <c r="G13" s="25">
        <v>43509</v>
      </c>
      <c r="H13" s="26">
        <v>45565</v>
      </c>
      <c r="I13" s="27">
        <v>0</v>
      </c>
      <c r="J13" s="27">
        <v>0</v>
      </c>
      <c r="K13" s="27">
        <v>3393603.12</v>
      </c>
      <c r="L13" s="27">
        <v>3393603.12</v>
      </c>
      <c r="M13" s="42">
        <v>2545203</v>
      </c>
      <c r="N13" s="27">
        <v>0</v>
      </c>
      <c r="O13" s="27">
        <v>0</v>
      </c>
      <c r="P13" s="27">
        <f t="shared" si="2"/>
        <v>2545203</v>
      </c>
      <c r="Q13" s="43">
        <v>4371400</v>
      </c>
      <c r="R13" s="31">
        <f t="shared" si="1"/>
        <v>1826197</v>
      </c>
      <c r="S13" s="31">
        <v>2545203</v>
      </c>
      <c r="T13" s="31">
        <v>2545203</v>
      </c>
      <c r="U13" s="31">
        <v>0</v>
      </c>
      <c r="V13" s="31">
        <f t="shared" ref="V13:V15" si="3">T13+U13</f>
        <v>2545203</v>
      </c>
      <c r="W13" s="31">
        <v>0</v>
      </c>
      <c r="X13" s="31">
        <v>0</v>
      </c>
      <c r="Y13" s="31">
        <f t="shared" ref="Y13:Y18" si="4">S13-P13</f>
        <v>0</v>
      </c>
      <c r="Z13" s="29"/>
      <c r="AA13" s="30" t="s">
        <v>82</v>
      </c>
    </row>
    <row r="14" spans="1:27" ht="46.5" customHeight="1" x14ac:dyDescent="0.2">
      <c r="A14" s="111"/>
      <c r="B14" s="106"/>
      <c r="C14" s="23" t="s">
        <v>83</v>
      </c>
      <c r="D14" s="24" t="s">
        <v>76</v>
      </c>
      <c r="E14" s="23" t="s">
        <v>77</v>
      </c>
      <c r="F14" s="24" t="s">
        <v>78</v>
      </c>
      <c r="G14" s="25">
        <v>43509</v>
      </c>
      <c r="H14" s="26">
        <v>45565</v>
      </c>
      <c r="I14" s="27">
        <v>0</v>
      </c>
      <c r="J14" s="27">
        <v>0</v>
      </c>
      <c r="K14" s="27">
        <v>657288617.15999997</v>
      </c>
      <c r="L14" s="27">
        <v>657288617.15999997</v>
      </c>
      <c r="M14" s="42">
        <v>492319108.56</v>
      </c>
      <c r="N14" s="27">
        <v>0</v>
      </c>
      <c r="O14" s="27">
        <v>0</v>
      </c>
      <c r="P14" s="27">
        <f t="shared" si="2"/>
        <v>492319108.56</v>
      </c>
      <c r="Q14" s="43">
        <v>490170926</v>
      </c>
      <c r="R14" s="39">
        <f t="shared" si="1"/>
        <v>-2148182.5600000024</v>
      </c>
      <c r="S14" s="31">
        <v>492319109</v>
      </c>
      <c r="T14" s="31">
        <v>492319108.56</v>
      </c>
      <c r="U14" s="31">
        <v>0</v>
      </c>
      <c r="V14" s="31">
        <f t="shared" si="3"/>
        <v>492319108.56</v>
      </c>
      <c r="W14" s="31">
        <v>0</v>
      </c>
      <c r="X14" s="31">
        <v>0</v>
      </c>
      <c r="Y14" s="31">
        <f t="shared" si="4"/>
        <v>0.43999999761581421</v>
      </c>
      <c r="Z14" s="29"/>
      <c r="AA14" s="30" t="s">
        <v>84</v>
      </c>
    </row>
    <row r="15" spans="1:27" ht="75.95" customHeight="1" x14ac:dyDescent="0.2">
      <c r="A15" s="22" t="s">
        <v>85</v>
      </c>
      <c r="B15" s="45" t="s">
        <v>86</v>
      </c>
      <c r="C15" s="45" t="s">
        <v>87</v>
      </c>
      <c r="D15" s="46" t="s">
        <v>88</v>
      </c>
      <c r="E15" s="45" t="s">
        <v>89</v>
      </c>
      <c r="F15" s="46" t="s">
        <v>90</v>
      </c>
      <c r="G15" s="47">
        <v>43734</v>
      </c>
      <c r="H15" s="48">
        <v>50660</v>
      </c>
      <c r="I15" s="36">
        <v>1946454610.1600001</v>
      </c>
      <c r="J15" s="36">
        <v>892005476.31999993</v>
      </c>
      <c r="K15" s="36">
        <v>346263169.12</v>
      </c>
      <c r="L15" s="36">
        <v>351457073.75999999</v>
      </c>
      <c r="M15" s="36">
        <v>356728890.95999998</v>
      </c>
      <c r="N15" s="36">
        <v>0</v>
      </c>
      <c r="O15" s="36">
        <v>0</v>
      </c>
      <c r="P15" s="36">
        <f t="shared" si="2"/>
        <v>356728890.95999998</v>
      </c>
      <c r="Q15" s="36">
        <v>648000000</v>
      </c>
      <c r="R15" s="36">
        <f t="shared" si="1"/>
        <v>291271109.04000002</v>
      </c>
      <c r="S15" s="36">
        <v>356728890.95999998</v>
      </c>
      <c r="T15" s="36">
        <v>356728890.95999998</v>
      </c>
      <c r="U15" s="36">
        <v>0</v>
      </c>
      <c r="V15" s="36">
        <f t="shared" si="3"/>
        <v>356728890.95999998</v>
      </c>
      <c r="W15" s="36">
        <v>0</v>
      </c>
      <c r="X15" s="36">
        <v>0</v>
      </c>
      <c r="Y15" s="36">
        <f t="shared" si="4"/>
        <v>0</v>
      </c>
      <c r="Z15" s="29" t="s">
        <v>91</v>
      </c>
      <c r="AA15" s="30" t="s">
        <v>92</v>
      </c>
    </row>
    <row r="16" spans="1:27" ht="42.75" x14ac:dyDescent="0.2">
      <c r="A16" s="22" t="s">
        <v>93</v>
      </c>
      <c r="B16" s="23" t="s">
        <v>93</v>
      </c>
      <c r="C16" s="23" t="s">
        <v>94</v>
      </c>
      <c r="D16" s="24" t="s">
        <v>95</v>
      </c>
      <c r="E16" s="23" t="s">
        <v>96</v>
      </c>
      <c r="F16" s="24" t="s">
        <v>97</v>
      </c>
      <c r="G16" s="25">
        <v>43766</v>
      </c>
      <c r="H16" s="26">
        <v>45593</v>
      </c>
      <c r="I16" s="27">
        <v>36063794.690000005</v>
      </c>
      <c r="J16" s="27">
        <v>13568766.710000001</v>
      </c>
      <c r="K16" s="27">
        <v>7019116.1200000001</v>
      </c>
      <c r="L16" s="27">
        <v>7490751.5</v>
      </c>
      <c r="M16" s="27">
        <v>7985160.3600000003</v>
      </c>
      <c r="N16" s="27">
        <v>0</v>
      </c>
      <c r="O16" s="27">
        <v>0</v>
      </c>
      <c r="P16" s="27">
        <f t="shared" si="2"/>
        <v>7985160.3600000003</v>
      </c>
      <c r="Q16" s="27">
        <v>7985160</v>
      </c>
      <c r="R16" s="31">
        <f t="shared" si="1"/>
        <v>-0.36000000033527613</v>
      </c>
      <c r="S16" s="31">
        <v>7985160</v>
      </c>
      <c r="T16" s="31">
        <v>7985160.3600000003</v>
      </c>
      <c r="U16" s="31">
        <v>0</v>
      </c>
      <c r="V16" s="31">
        <f>T16+U16</f>
        <v>7985160.3600000003</v>
      </c>
      <c r="W16" s="31">
        <v>0</v>
      </c>
      <c r="X16" s="31">
        <v>0</v>
      </c>
      <c r="Y16" s="39">
        <f t="shared" si="4"/>
        <v>-0.36000000033527613</v>
      </c>
      <c r="Z16" s="29"/>
      <c r="AA16" s="30" t="s">
        <v>98</v>
      </c>
    </row>
    <row r="17" spans="1:27" ht="57" x14ac:dyDescent="0.2">
      <c r="A17" s="22" t="s">
        <v>99</v>
      </c>
      <c r="B17" s="23" t="s">
        <v>100</v>
      </c>
      <c r="C17" s="23" t="s">
        <v>101</v>
      </c>
      <c r="D17" s="24" t="s">
        <v>102</v>
      </c>
      <c r="E17" s="23" t="s">
        <v>103</v>
      </c>
      <c r="F17" s="24" t="s">
        <v>104</v>
      </c>
      <c r="G17" s="49">
        <v>2023</v>
      </c>
      <c r="H17" s="22">
        <v>2024</v>
      </c>
      <c r="I17" s="27">
        <v>4310096</v>
      </c>
      <c r="J17" s="27">
        <v>0</v>
      </c>
      <c r="K17" s="27">
        <v>0</v>
      </c>
      <c r="L17" s="27">
        <v>2155048</v>
      </c>
      <c r="M17" s="27">
        <v>2155048</v>
      </c>
      <c r="N17" s="27">
        <v>0</v>
      </c>
      <c r="O17" s="27">
        <v>0</v>
      </c>
      <c r="P17" s="27">
        <f t="shared" si="2"/>
        <v>2155048</v>
      </c>
      <c r="Q17" s="27">
        <v>2155048</v>
      </c>
      <c r="R17" s="31">
        <f t="shared" si="1"/>
        <v>0</v>
      </c>
      <c r="S17" s="31">
        <v>2155048</v>
      </c>
      <c r="T17" s="31">
        <v>2155048</v>
      </c>
      <c r="U17" s="31">
        <v>0</v>
      </c>
      <c r="V17" s="31">
        <f>T17+U17</f>
        <v>2155048</v>
      </c>
      <c r="W17" s="31">
        <v>0</v>
      </c>
      <c r="X17" s="31">
        <v>0</v>
      </c>
      <c r="Y17" s="31">
        <f t="shared" si="4"/>
        <v>0</v>
      </c>
      <c r="Z17" s="29"/>
      <c r="AA17" s="30" t="s">
        <v>105</v>
      </c>
    </row>
    <row r="18" spans="1:27" ht="70.5" customHeight="1" x14ac:dyDescent="0.2">
      <c r="A18" s="22" t="s">
        <v>100</v>
      </c>
      <c r="B18" s="50" t="s">
        <v>106</v>
      </c>
      <c r="C18" s="50" t="s">
        <v>107</v>
      </c>
      <c r="D18" s="51" t="s">
        <v>108</v>
      </c>
      <c r="E18" s="50" t="s">
        <v>109</v>
      </c>
      <c r="F18" s="51" t="s">
        <v>110</v>
      </c>
      <c r="G18" s="52">
        <v>44835</v>
      </c>
      <c r="H18" s="52">
        <v>52170</v>
      </c>
      <c r="I18" s="52" t="s">
        <v>111</v>
      </c>
      <c r="J18" s="31">
        <v>0</v>
      </c>
      <c r="K18" s="31">
        <v>9228863.8499999996</v>
      </c>
      <c r="L18" s="31">
        <v>37845455.399999999</v>
      </c>
      <c r="M18" s="31">
        <v>40686534.090000004</v>
      </c>
      <c r="N18" s="31">
        <v>0</v>
      </c>
      <c r="O18" s="31">
        <v>0</v>
      </c>
      <c r="P18" s="31">
        <f t="shared" si="2"/>
        <v>40686534.090000004</v>
      </c>
      <c r="Q18" s="31">
        <v>40686534</v>
      </c>
      <c r="R18" s="31">
        <f t="shared" si="1"/>
        <v>-9.0000003576278687E-2</v>
      </c>
      <c r="S18" s="31">
        <v>40686534</v>
      </c>
      <c r="T18" s="31">
        <v>40686534</v>
      </c>
      <c r="U18" s="31">
        <v>0</v>
      </c>
      <c r="V18" s="31">
        <f>T18+U18</f>
        <v>40686534</v>
      </c>
      <c r="W18" s="31">
        <v>0</v>
      </c>
      <c r="X18" s="31">
        <v>0</v>
      </c>
      <c r="Y18" s="53">
        <f t="shared" si="4"/>
        <v>-9.0000003576278687E-2</v>
      </c>
      <c r="Z18" s="29"/>
      <c r="AA18" s="41" t="s">
        <v>112</v>
      </c>
    </row>
    <row r="19" spans="1:27" ht="235.5" customHeight="1" x14ac:dyDescent="0.2">
      <c r="A19" s="22" t="s">
        <v>113</v>
      </c>
      <c r="B19" s="54">
        <v>15</v>
      </c>
      <c r="C19" s="50" t="s">
        <v>114</v>
      </c>
      <c r="D19" s="51" t="s">
        <v>115</v>
      </c>
      <c r="E19" s="50" t="s">
        <v>116</v>
      </c>
      <c r="F19" s="51" t="s">
        <v>117</v>
      </c>
      <c r="G19" s="52">
        <v>44365</v>
      </c>
      <c r="H19" s="55">
        <v>45460</v>
      </c>
      <c r="I19" s="31">
        <v>185429091.35000002</v>
      </c>
      <c r="J19" s="31">
        <v>76010000</v>
      </c>
      <c r="K19" s="31">
        <v>39078246.920000002</v>
      </c>
      <c r="L19" s="31">
        <v>46893896.310000002</v>
      </c>
      <c r="M19" s="31">
        <v>23446948.120000001</v>
      </c>
      <c r="N19" s="31">
        <f>23446948.12+59000000</f>
        <v>82446948.120000005</v>
      </c>
      <c r="O19" s="31">
        <v>0</v>
      </c>
      <c r="P19" s="31">
        <f t="shared" si="2"/>
        <v>105893896.24000001</v>
      </c>
      <c r="Q19" s="31">
        <v>105900000</v>
      </c>
      <c r="R19" s="31">
        <f t="shared" si="1"/>
        <v>6103.7599999904633</v>
      </c>
      <c r="S19" s="31">
        <v>98173147</v>
      </c>
      <c r="T19" s="31">
        <v>23446948.120000001</v>
      </c>
      <c r="U19" s="31">
        <f>S19-T19</f>
        <v>74726198.879999995</v>
      </c>
      <c r="V19" s="31">
        <f>SUM(T19:U19)</f>
        <v>98173147</v>
      </c>
      <c r="W19" s="31">
        <v>0</v>
      </c>
      <c r="X19" s="31">
        <v>0</v>
      </c>
      <c r="Y19" s="39">
        <v>0</v>
      </c>
      <c r="Z19" s="56" t="s">
        <v>118</v>
      </c>
      <c r="AA19" s="30" t="s">
        <v>119</v>
      </c>
    </row>
    <row r="20" spans="1:27" ht="53.25" customHeight="1" x14ac:dyDescent="0.2">
      <c r="A20" s="22" t="s">
        <v>120</v>
      </c>
      <c r="B20" s="105" t="s">
        <v>121</v>
      </c>
      <c r="C20" s="105" t="s">
        <v>122</v>
      </c>
      <c r="D20" s="51" t="s">
        <v>123</v>
      </c>
      <c r="E20" s="50" t="s">
        <v>124</v>
      </c>
      <c r="F20" s="51" t="s">
        <v>125</v>
      </c>
      <c r="G20" s="52">
        <v>44348</v>
      </c>
      <c r="H20" s="55">
        <v>45413</v>
      </c>
      <c r="I20" s="31">
        <v>296944836.12</v>
      </c>
      <c r="J20" s="31">
        <v>57739273.689999998</v>
      </c>
      <c r="K20" s="31">
        <v>98981612.040000007</v>
      </c>
      <c r="L20" s="31">
        <v>98981712</v>
      </c>
      <c r="M20" s="31">
        <v>41242338.350000001</v>
      </c>
      <c r="N20" s="31">
        <v>0</v>
      </c>
      <c r="O20" s="31">
        <v>0</v>
      </c>
      <c r="P20" s="31">
        <f t="shared" si="2"/>
        <v>41242338.350000001</v>
      </c>
      <c r="Q20" s="31">
        <v>41242338</v>
      </c>
      <c r="R20" s="31">
        <f t="shared" si="1"/>
        <v>-0.35000000149011612</v>
      </c>
      <c r="S20" s="31">
        <v>49490900</v>
      </c>
      <c r="T20" s="31">
        <v>41242338.350000001</v>
      </c>
      <c r="U20" s="31">
        <f>+S20-T20</f>
        <v>8248561.6499999985</v>
      </c>
      <c r="V20" s="31">
        <f>T20+U20</f>
        <v>49490900</v>
      </c>
      <c r="W20" s="31">
        <v>0</v>
      </c>
      <c r="X20" s="31">
        <v>0</v>
      </c>
      <c r="Y20" s="31">
        <f>S20-P20</f>
        <v>8248561.6499999985</v>
      </c>
      <c r="Z20" s="57" t="s">
        <v>126</v>
      </c>
      <c r="AA20" s="41" t="s">
        <v>127</v>
      </c>
    </row>
    <row r="21" spans="1:27" ht="50.25" customHeight="1" x14ac:dyDescent="0.2">
      <c r="A21" s="22" t="s">
        <v>128</v>
      </c>
      <c r="B21" s="106"/>
      <c r="C21" s="106"/>
      <c r="D21" s="51" t="s">
        <v>129</v>
      </c>
      <c r="E21" s="50" t="s">
        <v>130</v>
      </c>
      <c r="F21" s="51" t="s">
        <v>131</v>
      </c>
      <c r="G21" s="52">
        <v>42887</v>
      </c>
      <c r="H21" s="55">
        <v>45444</v>
      </c>
      <c r="I21" s="31">
        <f>SUM(J21:M21)</f>
        <v>380612453.73000002</v>
      </c>
      <c r="J21" s="31">
        <f>154857997.68+32262082.85+36606665.2</f>
        <v>223726745.73000002</v>
      </c>
      <c r="K21" s="31">
        <v>62754283.200000003</v>
      </c>
      <c r="L21" s="31">
        <v>62754283.200000003</v>
      </c>
      <c r="M21" s="31">
        <v>31377141.600000001</v>
      </c>
      <c r="N21" s="58">
        <v>56290152.799999997</v>
      </c>
      <c r="O21" s="58">
        <v>0</v>
      </c>
      <c r="P21" s="31">
        <f t="shared" si="2"/>
        <v>87667294.400000006</v>
      </c>
      <c r="Q21" s="58">
        <v>66749200</v>
      </c>
      <c r="R21" s="31">
        <f t="shared" si="1"/>
        <v>-20918094.400000006</v>
      </c>
      <c r="S21" s="31">
        <v>62754300</v>
      </c>
      <c r="T21" s="31">
        <v>31377141.600000001</v>
      </c>
      <c r="U21" s="31">
        <f>62754283.2-T21</f>
        <v>31377141.600000001</v>
      </c>
      <c r="V21" s="31">
        <f>T21+U21</f>
        <v>62754283.200000003</v>
      </c>
      <c r="W21" s="31">
        <v>0</v>
      </c>
      <c r="X21" s="31">
        <v>0</v>
      </c>
      <c r="Y21" s="39">
        <v>0</v>
      </c>
      <c r="Z21" s="57" t="s">
        <v>132</v>
      </c>
      <c r="AA21" s="41" t="s">
        <v>133</v>
      </c>
    </row>
    <row r="22" spans="1:27" ht="55.5" customHeight="1" x14ac:dyDescent="0.2">
      <c r="A22" s="22" t="s">
        <v>134</v>
      </c>
      <c r="B22" s="23" t="s">
        <v>135</v>
      </c>
      <c r="C22" s="112" t="s">
        <v>75</v>
      </c>
      <c r="D22" s="24" t="s">
        <v>136</v>
      </c>
      <c r="E22" s="105" t="s">
        <v>137</v>
      </c>
      <c r="F22" s="51" t="s">
        <v>138</v>
      </c>
      <c r="G22" s="52">
        <v>44274</v>
      </c>
      <c r="H22" s="55">
        <v>45413</v>
      </c>
      <c r="I22" s="31">
        <v>107836911.53</v>
      </c>
      <c r="J22" s="31">
        <v>24255557.469999999</v>
      </c>
      <c r="K22" s="31">
        <v>35820936.600000001</v>
      </c>
      <c r="L22" s="31">
        <v>35820936.600000001</v>
      </c>
      <c r="M22" s="31">
        <v>11939480.859999999</v>
      </c>
      <c r="N22" s="60">
        <v>3055</v>
      </c>
      <c r="O22" s="60">
        <v>0</v>
      </c>
      <c r="P22" s="117">
        <f>M22+M23+N22+N23</f>
        <v>11947035.859999999</v>
      </c>
      <c r="Q22" s="114">
        <v>35820936.600000001</v>
      </c>
      <c r="R22" s="114">
        <f t="shared" si="1"/>
        <v>23873900.740000002</v>
      </c>
      <c r="S22" s="114">
        <v>35820936</v>
      </c>
      <c r="T22" s="31">
        <v>11939480.859999999</v>
      </c>
      <c r="U22" s="61">
        <v>3055</v>
      </c>
      <c r="V22" s="61">
        <f>T22+U22</f>
        <v>11942535.859999999</v>
      </c>
      <c r="W22" s="61">
        <v>0</v>
      </c>
      <c r="X22" s="119">
        <v>23873900.140000001</v>
      </c>
      <c r="Y22" s="114">
        <f>S22-P22</f>
        <v>23873900.140000001</v>
      </c>
      <c r="Z22" s="57" t="s">
        <v>139</v>
      </c>
      <c r="AA22" s="30" t="s">
        <v>140</v>
      </c>
    </row>
    <row r="23" spans="1:27" ht="57.75" customHeight="1" x14ac:dyDescent="0.2">
      <c r="A23" s="22" t="s">
        <v>141</v>
      </c>
      <c r="B23" s="23" t="s">
        <v>135</v>
      </c>
      <c r="C23" s="113"/>
      <c r="D23" s="24" t="s">
        <v>142</v>
      </c>
      <c r="E23" s="106" t="s">
        <v>137</v>
      </c>
      <c r="F23" s="51" t="s">
        <v>143</v>
      </c>
      <c r="G23" s="52">
        <v>43726</v>
      </c>
      <c r="H23" s="55">
        <v>45293</v>
      </c>
      <c r="I23" s="31">
        <v>167100084.52000001</v>
      </c>
      <c r="J23" s="31">
        <v>85573420.840000004</v>
      </c>
      <c r="K23" s="31">
        <v>40763331.840000004</v>
      </c>
      <c r="L23" s="31">
        <v>40763331.840000004</v>
      </c>
      <c r="M23" s="31">
        <v>0</v>
      </c>
      <c r="N23" s="63">
        <v>4500</v>
      </c>
      <c r="O23" s="63">
        <v>0</v>
      </c>
      <c r="P23" s="118"/>
      <c r="Q23" s="116"/>
      <c r="R23" s="116"/>
      <c r="S23" s="116"/>
      <c r="T23" s="61">
        <v>0</v>
      </c>
      <c r="U23" s="61">
        <v>4500</v>
      </c>
      <c r="V23" s="61">
        <v>4500</v>
      </c>
      <c r="W23" s="61">
        <v>0</v>
      </c>
      <c r="X23" s="120"/>
      <c r="Y23" s="116"/>
      <c r="Z23" s="57" t="s">
        <v>139</v>
      </c>
      <c r="AA23" s="64" t="s">
        <v>144</v>
      </c>
    </row>
    <row r="24" spans="1:27" ht="85.5" x14ac:dyDescent="0.2">
      <c r="A24" s="65" t="s">
        <v>145</v>
      </c>
      <c r="B24" s="23" t="s">
        <v>135</v>
      </c>
      <c r="C24" s="105" t="s">
        <v>81</v>
      </c>
      <c r="D24" s="51" t="s">
        <v>146</v>
      </c>
      <c r="E24" s="112" t="s">
        <v>137</v>
      </c>
      <c r="F24" s="51" t="s">
        <v>147</v>
      </c>
      <c r="G24" s="52">
        <v>43942</v>
      </c>
      <c r="H24" s="140">
        <v>45536</v>
      </c>
      <c r="I24" s="31">
        <v>924427776.97000003</v>
      </c>
      <c r="J24" s="31">
        <v>428653444.43614244</v>
      </c>
      <c r="K24" s="31">
        <v>138642226.26601872</v>
      </c>
      <c r="L24" s="31">
        <v>138642226.26601872</v>
      </c>
      <c r="M24" s="31">
        <v>74857324.327455461</v>
      </c>
      <c r="N24" s="27">
        <v>0</v>
      </c>
      <c r="O24" s="27">
        <v>0</v>
      </c>
      <c r="P24" s="27">
        <f t="shared" ref="P24:P33" si="5">M24+N24+O24</f>
        <v>74857324.327455461</v>
      </c>
      <c r="Q24" s="42">
        <v>138642226.26601872</v>
      </c>
      <c r="R24" s="42">
        <f t="shared" ref="R24:R31" si="6">Q24-P24</f>
        <v>63784901.938563257</v>
      </c>
      <c r="S24" s="114">
        <v>300048816</v>
      </c>
      <c r="T24" s="67">
        <v>74857324.329999998</v>
      </c>
      <c r="U24" s="67">
        <v>63784901.93601872</v>
      </c>
      <c r="V24" s="68">
        <f t="shared" ref="V24:V29" si="7">T24+U24</f>
        <v>138642226.26601872</v>
      </c>
      <c r="W24" s="61">
        <v>0</v>
      </c>
      <c r="X24" s="119">
        <f>S24-V24-V25-V26</f>
        <v>61104822.293981269</v>
      </c>
      <c r="Y24" s="114">
        <f>S24-P24-P25-P26-P27</f>
        <v>117607057.82254453</v>
      </c>
      <c r="Z24" s="57" t="s">
        <v>148</v>
      </c>
      <c r="AA24" s="121" t="s">
        <v>149</v>
      </c>
    </row>
    <row r="25" spans="1:27" ht="47.25" customHeight="1" x14ac:dyDescent="0.2">
      <c r="A25" s="65" t="s">
        <v>150</v>
      </c>
      <c r="B25" s="23" t="s">
        <v>135</v>
      </c>
      <c r="C25" s="106"/>
      <c r="D25" s="51" t="s">
        <v>151</v>
      </c>
      <c r="E25" s="113" t="s">
        <v>137</v>
      </c>
      <c r="F25" s="51" t="s">
        <v>152</v>
      </c>
      <c r="G25" s="52">
        <v>44347</v>
      </c>
      <c r="H25" s="141">
        <v>45536</v>
      </c>
      <c r="I25" s="31">
        <v>234329849.81999999</v>
      </c>
      <c r="J25" s="31">
        <v>53549608.850000001</v>
      </c>
      <c r="K25" s="31">
        <v>67792609.680000007</v>
      </c>
      <c r="L25" s="31">
        <v>67792609.680000007</v>
      </c>
      <c r="M25" s="31">
        <v>45195021.609999999</v>
      </c>
      <c r="N25" s="27">
        <v>175</v>
      </c>
      <c r="O25" s="27">
        <v>0</v>
      </c>
      <c r="P25" s="27">
        <f t="shared" si="5"/>
        <v>45195196.609999999</v>
      </c>
      <c r="Q25" s="42">
        <v>67792609.680000007</v>
      </c>
      <c r="R25" s="43">
        <f t="shared" si="6"/>
        <v>22597413.070000008</v>
      </c>
      <c r="S25" s="115"/>
      <c r="T25" s="67">
        <v>45195021.609999999</v>
      </c>
      <c r="U25" s="31">
        <v>22597588.070000008</v>
      </c>
      <c r="V25" s="68">
        <f t="shared" si="7"/>
        <v>67792609.680000007</v>
      </c>
      <c r="W25" s="61">
        <v>0</v>
      </c>
      <c r="X25" s="142"/>
      <c r="Y25" s="115"/>
      <c r="Z25" s="57" t="s">
        <v>148</v>
      </c>
      <c r="AA25" s="122"/>
    </row>
    <row r="26" spans="1:27" ht="30" x14ac:dyDescent="0.2">
      <c r="A26" s="65" t="s">
        <v>153</v>
      </c>
      <c r="B26" s="23" t="s">
        <v>135</v>
      </c>
      <c r="C26" s="106"/>
      <c r="D26" s="51" t="s">
        <v>154</v>
      </c>
      <c r="E26" s="50" t="s">
        <v>155</v>
      </c>
      <c r="F26" s="51" t="s">
        <v>156</v>
      </c>
      <c r="G26" s="52">
        <v>43809</v>
      </c>
      <c r="H26" s="55">
        <v>45291</v>
      </c>
      <c r="I26" s="31">
        <v>119740167.12</v>
      </c>
      <c r="J26" s="31">
        <v>54721851.600000001</v>
      </c>
      <c r="K26" s="31">
        <v>32509157.760000002</v>
      </c>
      <c r="L26" s="31">
        <v>32509157.760000002</v>
      </c>
      <c r="M26" s="31">
        <v>0</v>
      </c>
      <c r="N26" s="27">
        <v>27090990</v>
      </c>
      <c r="O26" s="27">
        <v>0</v>
      </c>
      <c r="P26" s="27">
        <f t="shared" si="5"/>
        <v>27090990</v>
      </c>
      <c r="Q26" s="42">
        <v>32509157.760000002</v>
      </c>
      <c r="R26" s="43">
        <f t="shared" si="6"/>
        <v>5418167.7600000016</v>
      </c>
      <c r="S26" s="115"/>
      <c r="T26" s="67">
        <v>0</v>
      </c>
      <c r="U26" s="31">
        <v>32509157.760000002</v>
      </c>
      <c r="V26" s="68">
        <f t="shared" si="7"/>
        <v>32509157.760000002</v>
      </c>
      <c r="W26" s="61">
        <v>0</v>
      </c>
      <c r="X26" s="142"/>
      <c r="Y26" s="115"/>
      <c r="Z26" s="57" t="s">
        <v>157</v>
      </c>
      <c r="AA26" s="122"/>
    </row>
    <row r="27" spans="1:27" ht="42" customHeight="1" x14ac:dyDescent="0.2">
      <c r="A27" s="124" t="s">
        <v>158</v>
      </c>
      <c r="B27" s="23" t="s">
        <v>135</v>
      </c>
      <c r="C27" s="106"/>
      <c r="D27" s="51" t="s">
        <v>159</v>
      </c>
      <c r="E27" s="50" t="s">
        <v>160</v>
      </c>
      <c r="F27" s="50" t="s">
        <v>161</v>
      </c>
      <c r="G27" s="52">
        <v>43712</v>
      </c>
      <c r="H27" s="55">
        <v>45260</v>
      </c>
      <c r="I27" s="31">
        <v>490523428.31999999</v>
      </c>
      <c r="J27" s="31">
        <v>263741733.17560002</v>
      </c>
      <c r="K27" s="31">
        <v>65996384.45040001</v>
      </c>
      <c r="L27" s="31">
        <v>56465730.9252</v>
      </c>
      <c r="M27" s="31">
        <v>0</v>
      </c>
      <c r="N27" s="27">
        <v>35298247.239999995</v>
      </c>
      <c r="O27" s="27">
        <v>0</v>
      </c>
      <c r="P27" s="27">
        <f t="shared" si="5"/>
        <v>35298247.239999995</v>
      </c>
      <c r="Q27" s="42">
        <v>56465730.9252</v>
      </c>
      <c r="R27" s="43">
        <f t="shared" si="6"/>
        <v>21167483.685200006</v>
      </c>
      <c r="S27" s="116"/>
      <c r="T27" s="67">
        <v>0</v>
      </c>
      <c r="U27" s="31">
        <v>0</v>
      </c>
      <c r="V27" s="69">
        <v>0</v>
      </c>
      <c r="W27" s="61">
        <v>0</v>
      </c>
      <c r="X27" s="120"/>
      <c r="Y27" s="116"/>
      <c r="Z27" s="70" t="s">
        <v>162</v>
      </c>
      <c r="AA27" s="123"/>
    </row>
    <row r="28" spans="1:27" ht="42.75" x14ac:dyDescent="0.2">
      <c r="A28" s="125"/>
      <c r="B28" s="23" t="s">
        <v>135</v>
      </c>
      <c r="C28" s="50" t="s">
        <v>163</v>
      </c>
      <c r="D28" s="51" t="s">
        <v>159</v>
      </c>
      <c r="E28" s="50" t="s">
        <v>160</v>
      </c>
      <c r="F28" s="50" t="s">
        <v>161</v>
      </c>
      <c r="G28" s="52">
        <v>43712</v>
      </c>
      <c r="H28" s="55">
        <v>45260</v>
      </c>
      <c r="I28" s="31">
        <v>0</v>
      </c>
      <c r="J28" s="31">
        <v>0</v>
      </c>
      <c r="K28" s="31">
        <v>56219142.309600003</v>
      </c>
      <c r="L28" s="31">
        <v>48100437.454800002</v>
      </c>
      <c r="M28" s="31">
        <v>0</v>
      </c>
      <c r="N28" s="27">
        <v>45409000</v>
      </c>
      <c r="O28" s="27">
        <v>0</v>
      </c>
      <c r="P28" s="27">
        <f t="shared" si="5"/>
        <v>45409000</v>
      </c>
      <c r="Q28" s="42">
        <v>48100437</v>
      </c>
      <c r="R28" s="43">
        <f t="shared" si="6"/>
        <v>2691437</v>
      </c>
      <c r="S28" s="42">
        <v>48100437</v>
      </c>
      <c r="T28" s="42">
        <v>0</v>
      </c>
      <c r="U28" s="42">
        <v>0</v>
      </c>
      <c r="V28" s="69">
        <f t="shared" si="7"/>
        <v>0</v>
      </c>
      <c r="W28" s="42">
        <v>0</v>
      </c>
      <c r="X28" s="42">
        <v>48100437.454800002</v>
      </c>
      <c r="Y28" s="42">
        <f>S28-P28</f>
        <v>2691437</v>
      </c>
      <c r="Z28" s="70" t="s">
        <v>162</v>
      </c>
      <c r="AA28" s="30" t="s">
        <v>164</v>
      </c>
    </row>
    <row r="29" spans="1:27" ht="85.5" x14ac:dyDescent="0.2">
      <c r="A29" s="65" t="s">
        <v>145</v>
      </c>
      <c r="B29" s="23" t="s">
        <v>135</v>
      </c>
      <c r="C29" s="23" t="s">
        <v>165</v>
      </c>
      <c r="D29" s="51" t="s">
        <v>146</v>
      </c>
      <c r="E29" s="50" t="s">
        <v>137</v>
      </c>
      <c r="F29" s="51" t="s">
        <v>147</v>
      </c>
      <c r="G29" s="52">
        <v>43942</v>
      </c>
      <c r="H29" s="55">
        <v>45536</v>
      </c>
      <c r="I29" s="31">
        <v>0</v>
      </c>
      <c r="J29" s="31">
        <v>0</v>
      </c>
      <c r="K29" s="31">
        <v>10964356.107986141</v>
      </c>
      <c r="L29" s="31">
        <v>10964356.107986141</v>
      </c>
      <c r="M29" s="31">
        <v>5484355.0995550193</v>
      </c>
      <c r="N29" s="27">
        <v>0</v>
      </c>
      <c r="O29" s="27">
        <v>0</v>
      </c>
      <c r="P29" s="27">
        <f t="shared" si="5"/>
        <v>5484355.0995550193</v>
      </c>
      <c r="Q29" s="42">
        <v>10964356</v>
      </c>
      <c r="R29" s="43">
        <f t="shared" si="6"/>
        <v>5480000.9004449807</v>
      </c>
      <c r="S29" s="42">
        <v>10964356</v>
      </c>
      <c r="T29" s="31">
        <v>5484355.0995550193</v>
      </c>
      <c r="U29" s="42">
        <v>5480001.0084311217</v>
      </c>
      <c r="V29" s="42">
        <f t="shared" si="7"/>
        <v>10964356.107986141</v>
      </c>
      <c r="W29" s="42">
        <v>0</v>
      </c>
      <c r="X29" s="42">
        <v>0</v>
      </c>
      <c r="Y29" s="42">
        <f>S29-P29</f>
        <v>5480000.9004449807</v>
      </c>
      <c r="Z29" s="57" t="s">
        <v>166</v>
      </c>
      <c r="AA29" s="30" t="s">
        <v>164</v>
      </c>
    </row>
    <row r="30" spans="1:27" ht="85.5" x14ac:dyDescent="0.2">
      <c r="A30" s="65" t="s">
        <v>145</v>
      </c>
      <c r="B30" s="23" t="s">
        <v>135</v>
      </c>
      <c r="C30" s="23" t="s">
        <v>83</v>
      </c>
      <c r="D30" s="51" t="s">
        <v>146</v>
      </c>
      <c r="E30" s="50" t="s">
        <v>137</v>
      </c>
      <c r="F30" s="51" t="s">
        <v>147</v>
      </c>
      <c r="G30" s="52">
        <v>43942</v>
      </c>
      <c r="H30" s="55">
        <v>45536</v>
      </c>
      <c r="I30" s="31">
        <v>0</v>
      </c>
      <c r="J30" s="31">
        <v>0</v>
      </c>
      <c r="K30" s="31">
        <v>45694440.622137628</v>
      </c>
      <c r="L30" s="31">
        <v>45694440.622137628</v>
      </c>
      <c r="M30" s="31">
        <v>24830607.3811641</v>
      </c>
      <c r="N30" s="27">
        <v>0</v>
      </c>
      <c r="O30" s="27">
        <v>0</v>
      </c>
      <c r="P30" s="27">
        <f t="shared" si="5"/>
        <v>24830607.3811641</v>
      </c>
      <c r="Q30" s="42">
        <v>45694440</v>
      </c>
      <c r="R30" s="42">
        <f t="shared" si="6"/>
        <v>20863832.6188359</v>
      </c>
      <c r="S30" s="42">
        <v>45694440</v>
      </c>
      <c r="T30" s="42">
        <v>24830607.3811641</v>
      </c>
      <c r="U30" s="42">
        <v>20863833.240973528</v>
      </c>
      <c r="V30" s="42">
        <v>45694440.622137628</v>
      </c>
      <c r="W30" s="42">
        <v>0</v>
      </c>
      <c r="X30" s="42">
        <v>0</v>
      </c>
      <c r="Y30" s="42">
        <f>S30-P30</f>
        <v>20863832.6188359</v>
      </c>
      <c r="Z30" s="57" t="s">
        <v>166</v>
      </c>
      <c r="AA30" s="30" t="s">
        <v>167</v>
      </c>
    </row>
    <row r="31" spans="1:27" ht="45" x14ac:dyDescent="0.2">
      <c r="A31" s="65" t="s">
        <v>168</v>
      </c>
      <c r="B31" s="23" t="s">
        <v>135</v>
      </c>
      <c r="C31" s="23" t="s">
        <v>169</v>
      </c>
      <c r="D31" s="51" t="s">
        <v>170</v>
      </c>
      <c r="E31" s="50" t="s">
        <v>171</v>
      </c>
      <c r="F31" s="51" t="s">
        <v>172</v>
      </c>
      <c r="G31" s="52">
        <v>43781</v>
      </c>
      <c r="H31" s="55">
        <v>45626</v>
      </c>
      <c r="I31" s="31">
        <v>6888600</v>
      </c>
      <c r="J31" s="31">
        <v>2992800</v>
      </c>
      <c r="K31" s="31">
        <v>1496400</v>
      </c>
      <c r="L31" s="31">
        <v>1496400</v>
      </c>
      <c r="M31" s="31">
        <v>903000</v>
      </c>
      <c r="N31" s="27">
        <v>0</v>
      </c>
      <c r="O31" s="27">
        <v>0</v>
      </c>
      <c r="P31" s="27">
        <f t="shared" si="5"/>
        <v>903000</v>
      </c>
      <c r="Q31" s="27">
        <v>903000</v>
      </c>
      <c r="R31" s="42">
        <f t="shared" si="6"/>
        <v>0</v>
      </c>
      <c r="S31" s="42">
        <v>903000</v>
      </c>
      <c r="T31" s="42">
        <v>903000</v>
      </c>
      <c r="U31" s="42">
        <v>0</v>
      </c>
      <c r="V31" s="42">
        <v>0</v>
      </c>
      <c r="W31" s="42">
        <v>0</v>
      </c>
      <c r="X31" s="42">
        <v>0</v>
      </c>
      <c r="Y31" s="42">
        <f>S31-P31</f>
        <v>0</v>
      </c>
      <c r="Z31" s="29"/>
      <c r="AA31" s="71" t="s">
        <v>173</v>
      </c>
    </row>
    <row r="32" spans="1:27" ht="72.95" customHeight="1" x14ac:dyDescent="0.2">
      <c r="A32" s="65" t="s">
        <v>174</v>
      </c>
      <c r="B32" s="23" t="s">
        <v>135</v>
      </c>
      <c r="C32" s="126" t="s">
        <v>175</v>
      </c>
      <c r="D32" s="51" t="s">
        <v>176</v>
      </c>
      <c r="E32" s="50" t="s">
        <v>60</v>
      </c>
      <c r="F32" s="51" t="s">
        <v>177</v>
      </c>
      <c r="G32" s="129" t="s">
        <v>178</v>
      </c>
      <c r="H32" s="131" t="s">
        <v>63</v>
      </c>
      <c r="I32" s="31">
        <v>149502758.50999999</v>
      </c>
      <c r="J32" s="31">
        <v>0</v>
      </c>
      <c r="K32" s="31">
        <v>0</v>
      </c>
      <c r="L32" s="31">
        <v>77402696.819999993</v>
      </c>
      <c r="M32" s="31">
        <v>72100061.689999998</v>
      </c>
      <c r="N32" s="27">
        <v>0</v>
      </c>
      <c r="O32" s="27">
        <v>5302635.13</v>
      </c>
      <c r="P32" s="27">
        <f t="shared" si="5"/>
        <v>77402696.819999993</v>
      </c>
      <c r="Q32" s="117">
        <v>226374865</v>
      </c>
      <c r="R32" s="134">
        <f>Q32-P32-P33-P34</f>
        <v>52705159.352668613</v>
      </c>
      <c r="S32" s="114">
        <v>226374865</v>
      </c>
      <c r="T32" s="61">
        <v>72100061.689999998</v>
      </c>
      <c r="U32" s="61">
        <v>5302635.13</v>
      </c>
      <c r="V32" s="61">
        <f t="shared" ref="V32:V37" si="8">T32+U32</f>
        <v>77402696.819999993</v>
      </c>
      <c r="W32" s="114">
        <v>0</v>
      </c>
      <c r="X32" s="137">
        <f>S32-V32-V33-V34</f>
        <v>52705159.352668613</v>
      </c>
      <c r="Y32" s="114">
        <f>S32-P32-P33-P34</f>
        <v>52705159.352668613</v>
      </c>
      <c r="Z32" s="73" t="s">
        <v>179</v>
      </c>
      <c r="AA32" s="30" t="s">
        <v>180</v>
      </c>
    </row>
    <row r="33" spans="1:27" ht="47.25" customHeight="1" x14ac:dyDescent="0.2">
      <c r="A33" s="65" t="s">
        <v>181</v>
      </c>
      <c r="B33" s="23" t="s">
        <v>135</v>
      </c>
      <c r="C33" s="127"/>
      <c r="D33" s="51" t="s">
        <v>182</v>
      </c>
      <c r="E33" s="50" t="s">
        <v>183</v>
      </c>
      <c r="F33" s="51" t="s">
        <v>184</v>
      </c>
      <c r="G33" s="130" t="s">
        <v>178</v>
      </c>
      <c r="H33" s="132" t="s">
        <v>63</v>
      </c>
      <c r="I33" s="31">
        <v>98688740.799999997</v>
      </c>
      <c r="J33" s="31">
        <v>0</v>
      </c>
      <c r="K33" s="31">
        <v>0</v>
      </c>
      <c r="L33" s="31">
        <v>52037737.799999997</v>
      </c>
      <c r="M33" s="31">
        <v>46651003</v>
      </c>
      <c r="N33" s="27">
        <v>0</v>
      </c>
      <c r="O33" s="27">
        <v>17643769.8873314</v>
      </c>
      <c r="P33" s="27">
        <f t="shared" si="5"/>
        <v>64294772.887331396</v>
      </c>
      <c r="Q33" s="133"/>
      <c r="R33" s="135"/>
      <c r="S33" s="115"/>
      <c r="T33" s="61">
        <v>46651003</v>
      </c>
      <c r="U33" s="61">
        <v>17643769.887331396</v>
      </c>
      <c r="V33" s="61">
        <f t="shared" si="8"/>
        <v>64294772.887331396</v>
      </c>
      <c r="W33" s="115"/>
      <c r="X33" s="138"/>
      <c r="Y33" s="115"/>
      <c r="Z33" s="74" t="s">
        <v>185</v>
      </c>
      <c r="AA33" s="30" t="s">
        <v>180</v>
      </c>
    </row>
    <row r="34" spans="1:27" ht="53.25" customHeight="1" x14ac:dyDescent="0.2">
      <c r="A34" s="75" t="s">
        <v>186</v>
      </c>
      <c r="B34" s="23" t="s">
        <v>135</v>
      </c>
      <c r="C34" s="128"/>
      <c r="D34" s="76" t="s">
        <v>187</v>
      </c>
      <c r="E34" s="77" t="s">
        <v>188</v>
      </c>
      <c r="F34" s="76" t="s">
        <v>189</v>
      </c>
      <c r="G34" s="78" t="s">
        <v>178</v>
      </c>
      <c r="H34" s="79" t="s">
        <v>63</v>
      </c>
      <c r="I34" s="80">
        <v>3247000.08</v>
      </c>
      <c r="J34" s="80">
        <v>0</v>
      </c>
      <c r="K34" s="80">
        <v>0</v>
      </c>
      <c r="L34" s="80">
        <f>1682749.26*20.6</f>
        <v>34664634.756000005</v>
      </c>
      <c r="M34" s="80">
        <f>1564250.82*19</f>
        <v>29720765.580000002</v>
      </c>
      <c r="N34" s="80">
        <v>0</v>
      </c>
      <c r="O34" s="80">
        <f>118498.44*19</f>
        <v>2251470.36</v>
      </c>
      <c r="P34" s="80">
        <f>M34+N34+O34</f>
        <v>31972235.940000001</v>
      </c>
      <c r="Q34" s="118"/>
      <c r="R34" s="136"/>
      <c r="S34" s="116"/>
      <c r="T34" s="61">
        <v>29720765.580000002</v>
      </c>
      <c r="U34" s="61">
        <v>2251470.36</v>
      </c>
      <c r="V34" s="61">
        <f t="shared" si="8"/>
        <v>31972235.940000001</v>
      </c>
      <c r="W34" s="116"/>
      <c r="X34" s="139"/>
      <c r="Y34" s="116"/>
      <c r="Z34" s="56" t="s">
        <v>190</v>
      </c>
      <c r="AA34" s="30" t="s">
        <v>180</v>
      </c>
    </row>
    <row r="35" spans="1:27" ht="57" x14ac:dyDescent="0.2">
      <c r="A35" s="75" t="s">
        <v>191</v>
      </c>
      <c r="B35" s="23" t="s">
        <v>135</v>
      </c>
      <c r="C35" s="81">
        <v>3531</v>
      </c>
      <c r="D35" s="76" t="s">
        <v>192</v>
      </c>
      <c r="E35" s="77" t="s">
        <v>193</v>
      </c>
      <c r="F35" s="76" t="s">
        <v>194</v>
      </c>
      <c r="G35" s="78" t="s">
        <v>195</v>
      </c>
      <c r="H35" s="79" t="s">
        <v>196</v>
      </c>
      <c r="I35" s="80">
        <v>811309.66</v>
      </c>
      <c r="J35" s="80">
        <v>0</v>
      </c>
      <c r="K35" s="80">
        <v>270436.55359999998</v>
      </c>
      <c r="L35" s="80">
        <f>270436.5536*20.6</f>
        <v>5570993.00416</v>
      </c>
      <c r="M35" s="80">
        <f>270436.55*19</f>
        <v>5138294.45</v>
      </c>
      <c r="N35" s="80">
        <v>0</v>
      </c>
      <c r="O35" s="80">
        <v>0</v>
      </c>
      <c r="P35" s="80">
        <v>5138294.45</v>
      </c>
      <c r="Q35" s="27">
        <v>5219425.4844800001</v>
      </c>
      <c r="R35" s="27">
        <f>Q35-P35</f>
        <v>81131.034479999915</v>
      </c>
      <c r="S35" s="27">
        <v>80496851</v>
      </c>
      <c r="T35" s="27">
        <v>5138294.45</v>
      </c>
      <c r="U35" s="27">
        <v>0</v>
      </c>
      <c r="V35" s="61">
        <f t="shared" si="8"/>
        <v>5138294.45</v>
      </c>
      <c r="W35" s="27">
        <v>0</v>
      </c>
      <c r="X35" s="27">
        <v>0</v>
      </c>
      <c r="Y35" s="27">
        <f>S35-P35</f>
        <v>75358556.549999997</v>
      </c>
      <c r="Z35" s="56" t="s">
        <v>197</v>
      </c>
      <c r="AA35" s="30" t="s">
        <v>198</v>
      </c>
    </row>
    <row r="36" spans="1:27" ht="71.25" x14ac:dyDescent="0.2">
      <c r="A36" s="22" t="s">
        <v>199</v>
      </c>
      <c r="B36" s="23" t="s">
        <v>135</v>
      </c>
      <c r="C36" s="23" t="s">
        <v>200</v>
      </c>
      <c r="D36" s="24" t="s">
        <v>201</v>
      </c>
      <c r="E36" s="23" t="s">
        <v>202</v>
      </c>
      <c r="F36" s="24" t="s">
        <v>203</v>
      </c>
      <c r="G36" s="25">
        <v>44705</v>
      </c>
      <c r="H36" s="26">
        <v>45595</v>
      </c>
      <c r="I36" s="27">
        <v>14749377.960000001</v>
      </c>
      <c r="J36" s="27">
        <v>0</v>
      </c>
      <c r="K36" s="27">
        <v>3975000</v>
      </c>
      <c r="L36" s="27">
        <v>5387188.9800000004</v>
      </c>
      <c r="M36" s="27">
        <v>5387188.9800000004</v>
      </c>
      <c r="N36" s="27">
        <v>1077437.7960000001</v>
      </c>
      <c r="O36" s="27">
        <v>0</v>
      </c>
      <c r="P36" s="27">
        <f>M36+N36+O36</f>
        <v>6464626.7760000005</v>
      </c>
      <c r="Q36" s="42">
        <v>8000000</v>
      </c>
      <c r="R36" s="27">
        <f>Q36-P36</f>
        <v>1535373.2239999995</v>
      </c>
      <c r="S36" s="27">
        <v>7000000</v>
      </c>
      <c r="T36" s="27">
        <v>5387188.9800000004</v>
      </c>
      <c r="U36" s="27">
        <v>1077437.7960000001</v>
      </c>
      <c r="V36" s="61">
        <f t="shared" si="8"/>
        <v>6464626.7760000005</v>
      </c>
      <c r="W36" s="27">
        <v>0</v>
      </c>
      <c r="X36" s="27">
        <v>535373.22</v>
      </c>
      <c r="Y36" s="27">
        <f>S36-P36</f>
        <v>535373.22399999946</v>
      </c>
      <c r="Z36" s="29" t="s">
        <v>204</v>
      </c>
      <c r="AA36" s="30" t="s">
        <v>205</v>
      </c>
    </row>
    <row r="37" spans="1:27" ht="57" x14ac:dyDescent="0.2">
      <c r="A37" s="22" t="s">
        <v>206</v>
      </c>
      <c r="B37" s="23" t="s">
        <v>207</v>
      </c>
      <c r="C37" s="23" t="s">
        <v>122</v>
      </c>
      <c r="D37" s="24" t="s">
        <v>208</v>
      </c>
      <c r="E37" s="23" t="s">
        <v>209</v>
      </c>
      <c r="F37" s="24" t="s">
        <v>210</v>
      </c>
      <c r="G37" s="38" t="s">
        <v>211</v>
      </c>
      <c r="H37" s="24" t="s">
        <v>212</v>
      </c>
      <c r="I37" s="27">
        <v>298924763.92000002</v>
      </c>
      <c r="J37" s="27">
        <v>109284542.68000001</v>
      </c>
      <c r="K37" s="27">
        <v>84284542.739999995</v>
      </c>
      <c r="L37" s="27">
        <v>84284542.799999997</v>
      </c>
      <c r="M37" s="27">
        <v>21071135.699999999</v>
      </c>
      <c r="N37" s="27">
        <v>63213407.099999994</v>
      </c>
      <c r="O37" s="27">
        <v>0</v>
      </c>
      <c r="P37" s="27">
        <v>84284542.799999997</v>
      </c>
      <c r="Q37" s="27">
        <v>84284542</v>
      </c>
      <c r="R37" s="27">
        <f>Q37-P37</f>
        <v>-0.79999999701976776</v>
      </c>
      <c r="S37" s="27">
        <v>40000000</v>
      </c>
      <c r="T37" s="27">
        <v>21071135.699999999</v>
      </c>
      <c r="U37" s="27">
        <f>+S37-T37</f>
        <v>18928864.300000001</v>
      </c>
      <c r="V37" s="27">
        <f t="shared" si="8"/>
        <v>40000000</v>
      </c>
      <c r="W37" s="27">
        <v>0</v>
      </c>
      <c r="X37" s="27">
        <v>0</v>
      </c>
      <c r="Y37" s="28">
        <f>S37-P37</f>
        <v>-44284542.799999997</v>
      </c>
      <c r="Z37" s="82" t="s">
        <v>213</v>
      </c>
      <c r="AA37" s="30" t="s">
        <v>214</v>
      </c>
    </row>
  </sheetData>
  <autoFilter ref="B5:AA37"/>
  <mergeCells count="35">
    <mergeCell ref="Y32:Y34"/>
    <mergeCell ref="AA24:AA27"/>
    <mergeCell ref="A27:A28"/>
    <mergeCell ref="C32:C34"/>
    <mergeCell ref="G32:G33"/>
    <mergeCell ref="H32:H33"/>
    <mergeCell ref="Q32:Q34"/>
    <mergeCell ref="R32:R34"/>
    <mergeCell ref="S32:S34"/>
    <mergeCell ref="W32:W34"/>
    <mergeCell ref="X32:X34"/>
    <mergeCell ref="C24:C27"/>
    <mergeCell ref="E24:E25"/>
    <mergeCell ref="H24:H25"/>
    <mergeCell ref="S24:S27"/>
    <mergeCell ref="X24:X27"/>
    <mergeCell ref="Y24:Y27"/>
    <mergeCell ref="P22:P23"/>
    <mergeCell ref="Q22:Q23"/>
    <mergeCell ref="R22:R23"/>
    <mergeCell ref="S22:S23"/>
    <mergeCell ref="X22:X23"/>
    <mergeCell ref="Y22:Y23"/>
    <mergeCell ref="A12:A14"/>
    <mergeCell ref="B12:B14"/>
    <mergeCell ref="B20:B21"/>
    <mergeCell ref="C20:C21"/>
    <mergeCell ref="C22:C23"/>
    <mergeCell ref="S8:S9"/>
    <mergeCell ref="E22:E23"/>
    <mergeCell ref="B1:M1"/>
    <mergeCell ref="B2:M2"/>
    <mergeCell ref="B3:M3"/>
    <mergeCell ref="B6:B9"/>
    <mergeCell ref="C7:C9"/>
  </mergeCells>
  <printOptions horizontalCentered="1"/>
  <pageMargins left="0.19685039370078741" right="0.19685039370078741" top="0.19685039370078741" bottom="0.19685039370078741" header="0.31496062992125984" footer="0.31496062992125984"/>
  <pageSetup scale="3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tabSelected="1" zoomScale="80" zoomScaleNormal="80" zoomScaleSheetLayoutView="80" workbookViewId="0">
      <selection activeCell="O7" sqref="O7"/>
    </sheetView>
  </sheetViews>
  <sheetFormatPr baseColWidth="10" defaultColWidth="11.5" defaultRowHeight="14.25" x14ac:dyDescent="0.2"/>
  <cols>
    <col min="1" max="1" width="13.375" style="83" customWidth="1"/>
    <col min="2" max="2" width="7.25" style="84" bestFit="1" customWidth="1"/>
    <col min="3" max="3" width="8.875" style="84" bestFit="1" customWidth="1"/>
    <col min="4" max="4" width="34.875" style="4" customWidth="1"/>
    <col min="5" max="5" width="26.375" style="101" customWidth="1"/>
    <col min="6" max="6" width="20.25" style="84" customWidth="1"/>
    <col min="7" max="7" width="16.75" style="84" customWidth="1"/>
    <col min="8" max="8" width="14" style="84" customWidth="1"/>
    <col min="9" max="12" width="19.625" style="91" customWidth="1"/>
    <col min="13" max="13" width="19.25" style="91" customWidth="1"/>
    <col min="14" max="16384" width="11.5" style="4"/>
  </cols>
  <sheetData>
    <row r="1" spans="1:13" ht="20.25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20.25" x14ac:dyDescent="0.2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20.25" x14ac:dyDescent="0.2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5" x14ac:dyDescent="0.2">
      <c r="A4" s="7"/>
      <c r="B4" s="8"/>
      <c r="C4" s="8"/>
      <c r="D4" s="8"/>
      <c r="E4" s="100"/>
      <c r="F4" s="8"/>
      <c r="G4" s="8"/>
      <c r="H4" s="8"/>
      <c r="I4" s="99"/>
      <c r="J4" s="99"/>
      <c r="K4" s="99"/>
      <c r="L4" s="99"/>
      <c r="M4" s="90"/>
    </row>
    <row r="5" spans="1:13" s="84" customFormat="1" ht="30" x14ac:dyDescent="0.2">
      <c r="A5" s="13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5" t="s">
        <v>16</v>
      </c>
    </row>
    <row r="6" spans="1:13" ht="28.5" x14ac:dyDescent="0.2">
      <c r="A6" s="93" t="s">
        <v>31</v>
      </c>
      <c r="B6" s="23" t="s">
        <v>32</v>
      </c>
      <c r="C6" s="23">
        <v>2182</v>
      </c>
      <c r="D6" s="87" t="s">
        <v>33</v>
      </c>
      <c r="E6" s="23" t="s">
        <v>34</v>
      </c>
      <c r="F6" s="87" t="s">
        <v>35</v>
      </c>
      <c r="G6" s="88">
        <v>44166</v>
      </c>
      <c r="H6" s="89">
        <v>45631</v>
      </c>
      <c r="I6" s="94">
        <v>259840000</v>
      </c>
      <c r="J6" s="94">
        <v>162400000</v>
      </c>
      <c r="K6" s="94">
        <v>58464000</v>
      </c>
      <c r="L6" s="94">
        <v>25984000</v>
      </c>
      <c r="M6" s="94">
        <v>12992000</v>
      </c>
    </row>
    <row r="7" spans="1:13" ht="57" x14ac:dyDescent="0.2">
      <c r="A7" s="93" t="s">
        <v>38</v>
      </c>
      <c r="B7" s="23" t="s">
        <v>32</v>
      </c>
      <c r="C7" s="23" t="s">
        <v>39</v>
      </c>
      <c r="D7" s="87" t="s">
        <v>40</v>
      </c>
      <c r="E7" s="23" t="s">
        <v>41</v>
      </c>
      <c r="F7" s="87" t="s">
        <v>42</v>
      </c>
      <c r="G7" s="88">
        <v>44855</v>
      </c>
      <c r="H7" s="87" t="s">
        <v>43</v>
      </c>
      <c r="I7" s="94">
        <v>23200000</v>
      </c>
      <c r="J7" s="94">
        <v>0</v>
      </c>
      <c r="K7" s="94">
        <v>3480000</v>
      </c>
      <c r="L7" s="94">
        <v>3480000</v>
      </c>
      <c r="M7" s="94">
        <v>16240000</v>
      </c>
    </row>
    <row r="8" spans="1:13" ht="83.85" customHeight="1" x14ac:dyDescent="0.2">
      <c r="A8" s="93" t="s">
        <v>32</v>
      </c>
      <c r="B8" s="23" t="s">
        <v>57</v>
      </c>
      <c r="C8" s="23" t="s">
        <v>58</v>
      </c>
      <c r="D8" s="87" t="s">
        <v>59</v>
      </c>
      <c r="E8" s="23" t="s">
        <v>60</v>
      </c>
      <c r="F8" s="87" t="s">
        <v>61</v>
      </c>
      <c r="G8" s="38" t="s">
        <v>62</v>
      </c>
      <c r="H8" s="87" t="s">
        <v>63</v>
      </c>
      <c r="I8" s="94">
        <v>237964267.07999998</v>
      </c>
      <c r="J8" s="94">
        <v>0</v>
      </c>
      <c r="K8" s="94">
        <v>0</v>
      </c>
      <c r="L8" s="94">
        <v>123201358.13</v>
      </c>
      <c r="M8" s="94">
        <v>114762908.95</v>
      </c>
    </row>
    <row r="9" spans="1:13" ht="45" x14ac:dyDescent="0.2">
      <c r="A9" s="93" t="s">
        <v>57</v>
      </c>
      <c r="B9" s="23" t="s">
        <v>66</v>
      </c>
      <c r="C9" s="23" t="s">
        <v>67</v>
      </c>
      <c r="D9" s="87" t="s">
        <v>68</v>
      </c>
      <c r="E9" s="23" t="s">
        <v>69</v>
      </c>
      <c r="F9" s="87" t="s">
        <v>70</v>
      </c>
      <c r="G9" s="38" t="s">
        <v>71</v>
      </c>
      <c r="H9" s="87" t="s">
        <v>72</v>
      </c>
      <c r="I9" s="94">
        <v>100000000</v>
      </c>
      <c r="J9" s="94">
        <v>0</v>
      </c>
      <c r="K9" s="94">
        <v>0</v>
      </c>
      <c r="L9" s="94">
        <v>50000000</v>
      </c>
      <c r="M9" s="94">
        <v>50000000</v>
      </c>
    </row>
    <row r="10" spans="1:13" ht="15" x14ac:dyDescent="0.2">
      <c r="A10" s="149" t="s">
        <v>50</v>
      </c>
      <c r="B10" s="105" t="s">
        <v>74</v>
      </c>
      <c r="C10" s="23" t="s">
        <v>75</v>
      </c>
      <c r="D10" s="150" t="s">
        <v>76</v>
      </c>
      <c r="E10" s="105" t="s">
        <v>77</v>
      </c>
      <c r="F10" s="150" t="s">
        <v>78</v>
      </c>
      <c r="G10" s="146">
        <v>43509</v>
      </c>
      <c r="H10" s="147">
        <v>45565</v>
      </c>
      <c r="I10" s="148">
        <v>3634047329.9000001</v>
      </c>
      <c r="J10" s="148">
        <v>1810050333.6999998</v>
      </c>
      <c r="K10" s="94">
        <v>2589414.6</v>
      </c>
      <c r="L10" s="94">
        <v>2589414.6</v>
      </c>
      <c r="M10" s="102">
        <v>2589414.6</v>
      </c>
    </row>
    <row r="11" spans="1:13" ht="15" x14ac:dyDescent="0.2">
      <c r="A11" s="149"/>
      <c r="B11" s="105"/>
      <c r="C11" s="23" t="s">
        <v>81</v>
      </c>
      <c r="D11" s="150"/>
      <c r="E11" s="105"/>
      <c r="F11" s="150"/>
      <c r="G11" s="146"/>
      <c r="H11" s="147"/>
      <c r="I11" s="148"/>
      <c r="J11" s="148"/>
      <c r="K11" s="94">
        <v>3393603.12</v>
      </c>
      <c r="L11" s="94">
        <v>3393603.12</v>
      </c>
      <c r="M11" s="102">
        <v>3393603.12</v>
      </c>
    </row>
    <row r="12" spans="1:13" ht="15" x14ac:dyDescent="0.2">
      <c r="A12" s="149"/>
      <c r="B12" s="105"/>
      <c r="C12" s="23" t="s">
        <v>83</v>
      </c>
      <c r="D12" s="150"/>
      <c r="E12" s="105"/>
      <c r="F12" s="150"/>
      <c r="G12" s="146"/>
      <c r="H12" s="147"/>
      <c r="I12" s="148"/>
      <c r="J12" s="148"/>
      <c r="K12" s="94">
        <v>657288617.15999997</v>
      </c>
      <c r="L12" s="94">
        <v>657288617.15999997</v>
      </c>
      <c r="M12" s="102">
        <v>657288617.15999997</v>
      </c>
    </row>
    <row r="13" spans="1:13" ht="53.1" customHeight="1" x14ac:dyDescent="0.2">
      <c r="A13" s="93" t="s">
        <v>56</v>
      </c>
      <c r="B13" s="23" t="s">
        <v>93</v>
      </c>
      <c r="C13" s="23" t="s">
        <v>94</v>
      </c>
      <c r="D13" s="87" t="s">
        <v>95</v>
      </c>
      <c r="E13" s="23" t="s">
        <v>96</v>
      </c>
      <c r="F13" s="87" t="s">
        <v>97</v>
      </c>
      <c r="G13" s="88">
        <v>43766</v>
      </c>
      <c r="H13" s="89">
        <v>45593</v>
      </c>
      <c r="I13" s="94">
        <v>36063794.690000005</v>
      </c>
      <c r="J13" s="94">
        <v>13568766.710000001</v>
      </c>
      <c r="K13" s="94">
        <v>7019116.1200000001</v>
      </c>
      <c r="L13" s="94">
        <v>7490751.5</v>
      </c>
      <c r="M13" s="94">
        <v>7985160.3600000003</v>
      </c>
    </row>
    <row r="14" spans="1:13" ht="69.400000000000006" customHeight="1" x14ac:dyDescent="0.2">
      <c r="A14" s="93" t="s">
        <v>215</v>
      </c>
      <c r="B14" s="23" t="s">
        <v>100</v>
      </c>
      <c r="C14" s="23" t="s">
        <v>101</v>
      </c>
      <c r="D14" s="87" t="s">
        <v>102</v>
      </c>
      <c r="E14" s="23" t="s">
        <v>103</v>
      </c>
      <c r="F14" s="87" t="s">
        <v>104</v>
      </c>
      <c r="G14" s="49">
        <v>2023</v>
      </c>
      <c r="H14" s="93">
        <v>2024</v>
      </c>
      <c r="I14" s="94">
        <v>4310096</v>
      </c>
      <c r="J14" s="94">
        <v>0</v>
      </c>
      <c r="K14" s="94">
        <v>0</v>
      </c>
      <c r="L14" s="94">
        <v>2155048</v>
      </c>
      <c r="M14" s="94">
        <v>2155048</v>
      </c>
    </row>
    <row r="15" spans="1:13" ht="81.2" customHeight="1" x14ac:dyDescent="0.2">
      <c r="A15" s="93" t="s">
        <v>65</v>
      </c>
      <c r="B15" s="59" t="s">
        <v>106</v>
      </c>
      <c r="C15" s="59" t="s">
        <v>107</v>
      </c>
      <c r="D15" s="72" t="s">
        <v>108</v>
      </c>
      <c r="E15" s="59" t="s">
        <v>109</v>
      </c>
      <c r="F15" s="72" t="s">
        <v>110</v>
      </c>
      <c r="G15" s="92">
        <v>44835</v>
      </c>
      <c r="H15" s="92">
        <v>45596</v>
      </c>
      <c r="I15" s="95">
        <f>K15+L15+M15</f>
        <v>87760853.340000004</v>
      </c>
      <c r="J15" s="98">
        <v>0</v>
      </c>
      <c r="K15" s="98">
        <v>9228863.8499999996</v>
      </c>
      <c r="L15" s="98">
        <v>37845455.399999999</v>
      </c>
      <c r="M15" s="98">
        <v>40686534.090000004</v>
      </c>
    </row>
    <row r="16" spans="1:13" ht="54.95" customHeight="1" x14ac:dyDescent="0.2">
      <c r="A16" s="93" t="s">
        <v>74</v>
      </c>
      <c r="B16" s="62">
        <v>15</v>
      </c>
      <c r="C16" s="59" t="s">
        <v>114</v>
      </c>
      <c r="D16" s="72" t="s">
        <v>115</v>
      </c>
      <c r="E16" s="59" t="s">
        <v>217</v>
      </c>
      <c r="F16" s="72" t="s">
        <v>117</v>
      </c>
      <c r="G16" s="92">
        <v>44365</v>
      </c>
      <c r="H16" s="66">
        <v>45460</v>
      </c>
      <c r="I16" s="98">
        <v>185429091.35000002</v>
      </c>
      <c r="J16" s="98">
        <v>76010000</v>
      </c>
      <c r="K16" s="98">
        <v>39078246.920000002</v>
      </c>
      <c r="L16" s="98">
        <v>46893896.310000002</v>
      </c>
      <c r="M16" s="98">
        <v>23446948.120000001</v>
      </c>
    </row>
    <row r="17" spans="1:13" ht="50.45" customHeight="1" x14ac:dyDescent="0.2">
      <c r="A17" s="93" t="s">
        <v>85</v>
      </c>
      <c r="B17" s="23" t="s">
        <v>121</v>
      </c>
      <c r="C17" s="23" t="s">
        <v>122</v>
      </c>
      <c r="D17" s="72" t="s">
        <v>123</v>
      </c>
      <c r="E17" s="59" t="s">
        <v>124</v>
      </c>
      <c r="F17" s="72" t="s">
        <v>125</v>
      </c>
      <c r="G17" s="92">
        <v>44348</v>
      </c>
      <c r="H17" s="66">
        <v>45413</v>
      </c>
      <c r="I17" s="98">
        <v>296944836.12</v>
      </c>
      <c r="J17" s="98">
        <v>57739273.689999998</v>
      </c>
      <c r="K17" s="98">
        <v>98981612.040000007</v>
      </c>
      <c r="L17" s="98">
        <v>98981712</v>
      </c>
      <c r="M17" s="98">
        <v>41242338.350000001</v>
      </c>
    </row>
    <row r="18" spans="1:13" ht="45" x14ac:dyDescent="0.2">
      <c r="A18" s="93" t="s">
        <v>93</v>
      </c>
      <c r="B18" s="23" t="s">
        <v>121</v>
      </c>
      <c r="C18" s="23" t="s">
        <v>122</v>
      </c>
      <c r="D18" s="72" t="s">
        <v>129</v>
      </c>
      <c r="E18" s="59" t="s">
        <v>130</v>
      </c>
      <c r="F18" s="72" t="s">
        <v>131</v>
      </c>
      <c r="G18" s="92">
        <v>42887</v>
      </c>
      <c r="H18" s="66">
        <v>45444</v>
      </c>
      <c r="I18" s="98">
        <f>SUM(J18:M18)</f>
        <v>380612453.73000002</v>
      </c>
      <c r="J18" s="98">
        <f>154857997.68+32262082.85+36606665.2</f>
        <v>223726745.73000002</v>
      </c>
      <c r="K18" s="98">
        <v>62754283.200000003</v>
      </c>
      <c r="L18" s="98">
        <v>62754283.200000003</v>
      </c>
      <c r="M18" s="98">
        <v>31377141.600000001</v>
      </c>
    </row>
    <row r="19" spans="1:13" ht="37.35" customHeight="1" x14ac:dyDescent="0.2">
      <c r="A19" s="93" t="s">
        <v>99</v>
      </c>
      <c r="B19" s="23" t="s">
        <v>135</v>
      </c>
      <c r="C19" s="59" t="s">
        <v>75</v>
      </c>
      <c r="D19" s="87" t="s">
        <v>136</v>
      </c>
      <c r="E19" s="23" t="s">
        <v>137</v>
      </c>
      <c r="F19" s="72" t="s">
        <v>138</v>
      </c>
      <c r="G19" s="92">
        <v>44274</v>
      </c>
      <c r="H19" s="66">
        <v>45413</v>
      </c>
      <c r="I19" s="98">
        <v>107836911.53</v>
      </c>
      <c r="J19" s="98">
        <v>24255557.469999999</v>
      </c>
      <c r="K19" s="98">
        <v>35820936.600000001</v>
      </c>
      <c r="L19" s="98">
        <v>35820936.600000001</v>
      </c>
      <c r="M19" s="98">
        <v>11939480.859999999</v>
      </c>
    </row>
    <row r="20" spans="1:13" ht="40.700000000000003" customHeight="1" x14ac:dyDescent="0.2">
      <c r="A20" s="124" t="s">
        <v>100</v>
      </c>
      <c r="B20" s="105" t="s">
        <v>135</v>
      </c>
      <c r="C20" s="23" t="s">
        <v>81</v>
      </c>
      <c r="D20" s="131" t="s">
        <v>146</v>
      </c>
      <c r="E20" s="112" t="s">
        <v>137</v>
      </c>
      <c r="F20" s="131" t="s">
        <v>147</v>
      </c>
      <c r="G20" s="143">
        <v>43942</v>
      </c>
      <c r="H20" s="140">
        <v>45536</v>
      </c>
      <c r="I20" s="144">
        <v>924427776.97000003</v>
      </c>
      <c r="J20" s="98">
        <v>428653444.43614244</v>
      </c>
      <c r="K20" s="98">
        <v>138642226.26601872</v>
      </c>
      <c r="L20" s="98">
        <v>138642226.26601872</v>
      </c>
      <c r="M20" s="98">
        <v>74857324.327455461</v>
      </c>
    </row>
    <row r="21" spans="1:13" ht="40.700000000000003" customHeight="1" x14ac:dyDescent="0.2">
      <c r="A21" s="145"/>
      <c r="B21" s="105"/>
      <c r="C21" s="23" t="s">
        <v>165</v>
      </c>
      <c r="D21" s="131"/>
      <c r="E21" s="112"/>
      <c r="F21" s="131"/>
      <c r="G21" s="143"/>
      <c r="H21" s="140"/>
      <c r="I21" s="144"/>
      <c r="J21" s="98">
        <v>0</v>
      </c>
      <c r="K21" s="98">
        <v>10964356.107986141</v>
      </c>
      <c r="L21" s="98">
        <v>10964356.107986141</v>
      </c>
      <c r="M21" s="98">
        <v>5484355.0995550193</v>
      </c>
    </row>
    <row r="22" spans="1:13" ht="40.700000000000003" customHeight="1" x14ac:dyDescent="0.2">
      <c r="A22" s="125"/>
      <c r="B22" s="105"/>
      <c r="C22" s="23" t="s">
        <v>83</v>
      </c>
      <c r="D22" s="131"/>
      <c r="E22" s="112"/>
      <c r="F22" s="131"/>
      <c r="G22" s="143"/>
      <c r="H22" s="140"/>
      <c r="I22" s="144"/>
      <c r="J22" s="98">
        <v>0</v>
      </c>
      <c r="K22" s="98">
        <v>45694440.622137628</v>
      </c>
      <c r="L22" s="98">
        <v>45694440.622137628</v>
      </c>
      <c r="M22" s="98">
        <v>24830607.3811641</v>
      </c>
    </row>
    <row r="23" spans="1:13" ht="35.450000000000003" customHeight="1" x14ac:dyDescent="0.2">
      <c r="A23" s="65" t="s">
        <v>106</v>
      </c>
      <c r="B23" s="23" t="s">
        <v>135</v>
      </c>
      <c r="C23" s="23" t="s">
        <v>81</v>
      </c>
      <c r="D23" s="72" t="s">
        <v>151</v>
      </c>
      <c r="E23" s="59" t="s">
        <v>137</v>
      </c>
      <c r="F23" s="72" t="s">
        <v>152</v>
      </c>
      <c r="G23" s="92">
        <v>44347</v>
      </c>
      <c r="H23" s="97">
        <v>45536</v>
      </c>
      <c r="I23" s="98">
        <v>234329849.81999999</v>
      </c>
      <c r="J23" s="98">
        <v>53549608.850000001</v>
      </c>
      <c r="K23" s="98">
        <v>67792609.680000007</v>
      </c>
      <c r="L23" s="98">
        <v>67792609.680000007</v>
      </c>
      <c r="M23" s="98">
        <v>45195021.609999999</v>
      </c>
    </row>
    <row r="24" spans="1:13" ht="56.25" customHeight="1" x14ac:dyDescent="0.2">
      <c r="A24" s="65" t="s">
        <v>216</v>
      </c>
      <c r="B24" s="23" t="s">
        <v>135</v>
      </c>
      <c r="C24" s="23" t="s">
        <v>169</v>
      </c>
      <c r="D24" s="72" t="s">
        <v>170</v>
      </c>
      <c r="E24" s="59" t="s">
        <v>171</v>
      </c>
      <c r="F24" s="72" t="s">
        <v>172</v>
      </c>
      <c r="G24" s="92">
        <v>43781</v>
      </c>
      <c r="H24" s="66">
        <v>45626</v>
      </c>
      <c r="I24" s="98">
        <v>6888600</v>
      </c>
      <c r="J24" s="98">
        <v>2992800</v>
      </c>
      <c r="K24" s="98">
        <v>1496400</v>
      </c>
      <c r="L24" s="98">
        <v>1496400</v>
      </c>
      <c r="M24" s="98">
        <v>903000</v>
      </c>
    </row>
    <row r="25" spans="1:13" ht="91.7" customHeight="1" x14ac:dyDescent="0.2">
      <c r="A25" s="65" t="s">
        <v>113</v>
      </c>
      <c r="B25" s="23" t="s">
        <v>135</v>
      </c>
      <c r="C25" s="59" t="s">
        <v>175</v>
      </c>
      <c r="D25" s="72" t="s">
        <v>176</v>
      </c>
      <c r="E25" s="59" t="s">
        <v>60</v>
      </c>
      <c r="F25" s="72" t="s">
        <v>177</v>
      </c>
      <c r="G25" s="96" t="s">
        <v>178</v>
      </c>
      <c r="H25" s="72" t="s">
        <v>63</v>
      </c>
      <c r="I25" s="98">
        <v>149502758.50999999</v>
      </c>
      <c r="J25" s="98">
        <v>0</v>
      </c>
      <c r="K25" s="98">
        <v>0</v>
      </c>
      <c r="L25" s="98">
        <v>77402696.819999993</v>
      </c>
      <c r="M25" s="98">
        <v>72100061.689999998</v>
      </c>
    </row>
    <row r="26" spans="1:13" ht="38.65" customHeight="1" x14ac:dyDescent="0.2">
      <c r="A26" s="65" t="s">
        <v>120</v>
      </c>
      <c r="B26" s="23" t="s">
        <v>135</v>
      </c>
      <c r="C26" s="59" t="s">
        <v>175</v>
      </c>
      <c r="D26" s="72" t="s">
        <v>182</v>
      </c>
      <c r="E26" s="59" t="s">
        <v>183</v>
      </c>
      <c r="F26" s="72" t="s">
        <v>184</v>
      </c>
      <c r="G26" s="85" t="s">
        <v>178</v>
      </c>
      <c r="H26" s="86" t="s">
        <v>63</v>
      </c>
      <c r="I26" s="98">
        <v>98688740.799999997</v>
      </c>
      <c r="J26" s="98">
        <v>0</v>
      </c>
      <c r="K26" s="98">
        <v>0</v>
      </c>
      <c r="L26" s="98">
        <v>52037737.799999997</v>
      </c>
      <c r="M26" s="98">
        <v>46651003</v>
      </c>
    </row>
    <row r="27" spans="1:13" ht="88.35" customHeight="1" x14ac:dyDescent="0.2">
      <c r="A27" s="93" t="s">
        <v>128</v>
      </c>
      <c r="B27" s="23" t="s">
        <v>135</v>
      </c>
      <c r="C27" s="23" t="s">
        <v>200</v>
      </c>
      <c r="D27" s="87" t="s">
        <v>201</v>
      </c>
      <c r="E27" s="23" t="s">
        <v>202</v>
      </c>
      <c r="F27" s="87" t="s">
        <v>203</v>
      </c>
      <c r="G27" s="88">
        <v>44705</v>
      </c>
      <c r="H27" s="89">
        <v>45595</v>
      </c>
      <c r="I27" s="94">
        <v>14749377.960000001</v>
      </c>
      <c r="J27" s="94">
        <v>0</v>
      </c>
      <c r="K27" s="94">
        <v>3975000</v>
      </c>
      <c r="L27" s="94">
        <v>5387188.9800000004</v>
      </c>
      <c r="M27" s="94">
        <v>5387188.9800000004</v>
      </c>
    </row>
    <row r="28" spans="1:13" ht="64.150000000000006" customHeight="1" x14ac:dyDescent="0.2">
      <c r="A28" s="93" t="s">
        <v>134</v>
      </c>
      <c r="B28" s="23" t="s">
        <v>207</v>
      </c>
      <c r="C28" s="23" t="s">
        <v>122</v>
      </c>
      <c r="D28" s="87" t="s">
        <v>208</v>
      </c>
      <c r="E28" s="23" t="s">
        <v>209</v>
      </c>
      <c r="F28" s="87" t="s">
        <v>210</v>
      </c>
      <c r="G28" s="38" t="s">
        <v>211</v>
      </c>
      <c r="H28" s="87" t="s">
        <v>212</v>
      </c>
      <c r="I28" s="94">
        <v>298924763.92000002</v>
      </c>
      <c r="J28" s="94">
        <v>109284542.68000001</v>
      </c>
      <c r="K28" s="94">
        <v>84284542.739999995</v>
      </c>
      <c r="L28" s="94">
        <v>84284542.799999997</v>
      </c>
      <c r="M28" s="94">
        <v>21071135.699999999</v>
      </c>
    </row>
  </sheetData>
  <mergeCells count="20">
    <mergeCell ref="G10:G12"/>
    <mergeCell ref="H10:H12"/>
    <mergeCell ref="A1:M1"/>
    <mergeCell ref="A2:M2"/>
    <mergeCell ref="A3:M3"/>
    <mergeCell ref="I10:I12"/>
    <mergeCell ref="J10:J12"/>
    <mergeCell ref="A10:A12"/>
    <mergeCell ref="B10:B12"/>
    <mergeCell ref="D10:D12"/>
    <mergeCell ref="E10:E12"/>
    <mergeCell ref="F10:F12"/>
    <mergeCell ref="G20:G22"/>
    <mergeCell ref="H20:H22"/>
    <mergeCell ref="I20:I22"/>
    <mergeCell ref="A20:A22"/>
    <mergeCell ref="B20:B22"/>
    <mergeCell ref="D20:D22"/>
    <mergeCell ref="E20:E22"/>
    <mergeCell ref="F20:F22"/>
  </mergeCells>
  <printOptions horizontalCentered="1"/>
  <pageMargins left="0.19685039370078741" right="0.19685039370078741" top="0.19685039370078741" bottom="0.19685039370078741" header="0.31496062992125984" footer="0.31496062992125984"/>
  <pageSetup scale="52" fitToHeight="0" orientation="landscape" r:id="rId1"/>
  <ignoredErrors>
    <ignoredError sqref="A6:C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Multianuales 20.10.23</vt:lpstr>
      <vt:lpstr>Multianuales 20.10.23 </vt:lpstr>
      <vt:lpstr>'Multianuales 20.10.23'!Área_de_impresión</vt:lpstr>
      <vt:lpstr>'Multianuales 20.10.23 '!Área_de_impresión</vt:lpstr>
      <vt:lpstr>'Multianuales 20.10.23'!Títulos_a_imprimir</vt:lpstr>
      <vt:lpstr>'Multianuales 20.10.23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Maria Santillanes Carrillo</dc:creator>
  <cp:lastModifiedBy>Esther Juárez Martínez</cp:lastModifiedBy>
  <cp:lastPrinted>2023-10-30T18:21:36Z</cp:lastPrinted>
  <dcterms:created xsi:type="dcterms:W3CDTF">2023-10-21T17:59:58Z</dcterms:created>
  <dcterms:modified xsi:type="dcterms:W3CDTF">2023-11-07T22:36:54Z</dcterms:modified>
</cp:coreProperties>
</file>