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nisse_sanchez\Desktop\"/>
    </mc:Choice>
  </mc:AlternateContent>
  <bookViews>
    <workbookView xWindow="0" yWindow="0" windowWidth="28800" windowHeight="10935"/>
  </bookViews>
  <sheets>
    <sheet name="Analitico de Deuda y Otros Pasi" sheetId="1" r:id="rId1"/>
  </sheets>
  <definedNames>
    <definedName name="_xlnm.Print_Area" localSheetId="0">'Analitico de Deuda y Otros Pasi'!$B$1:$L$97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L10" i="1"/>
  <c r="F11" i="1"/>
  <c r="G11" i="1"/>
  <c r="I11" i="1"/>
  <c r="I10" i="1" s="1"/>
  <c r="L11" i="1"/>
  <c r="F16" i="1"/>
  <c r="G16" i="1"/>
  <c r="H16" i="1"/>
  <c r="I16" i="1"/>
  <c r="J16" i="1"/>
  <c r="K16" i="1"/>
  <c r="L16" i="1"/>
  <c r="F21" i="1"/>
  <c r="F10" i="1" s="1"/>
  <c r="G21" i="1"/>
  <c r="H21" i="1"/>
  <c r="I21" i="1"/>
  <c r="J21" i="1"/>
  <c r="K21" i="1"/>
  <c r="L21" i="1"/>
  <c r="F27" i="1"/>
  <c r="I27" i="1"/>
  <c r="J28" i="1"/>
  <c r="G36" i="1"/>
  <c r="G37" i="1"/>
  <c r="G38" i="1"/>
  <c r="G39" i="1"/>
  <c r="G40" i="1"/>
  <c r="G41" i="1"/>
  <c r="G42" i="1"/>
  <c r="L44" i="1"/>
  <c r="L45" i="1"/>
  <c r="G49" i="1"/>
  <c r="G27" i="1" s="1"/>
  <c r="G26" i="1" s="1"/>
  <c r="G9" i="1" s="1"/>
  <c r="G63" i="1" s="1"/>
  <c r="G50" i="1"/>
  <c r="L51" i="1"/>
  <c r="L27" i="1" s="1"/>
  <c r="L26" i="1" s="1"/>
  <c r="F52" i="1"/>
  <c r="G52" i="1"/>
  <c r="H52" i="1"/>
  <c r="I52" i="1"/>
  <c r="I26" i="1" s="1"/>
  <c r="J52" i="1"/>
  <c r="K52" i="1"/>
  <c r="L52" i="1"/>
  <c r="F57" i="1"/>
  <c r="F26" i="1" s="1"/>
  <c r="G57" i="1"/>
  <c r="H57" i="1"/>
  <c r="I57" i="1"/>
  <c r="J57" i="1"/>
  <c r="K57" i="1"/>
  <c r="L57" i="1"/>
  <c r="F65" i="1"/>
  <c r="G65" i="1"/>
  <c r="H65" i="1"/>
  <c r="I65" i="1"/>
  <c r="K65" i="1"/>
  <c r="L65" i="1"/>
  <c r="F66" i="1"/>
  <c r="H66" i="1"/>
  <c r="J66" i="1"/>
  <c r="J65" i="1" s="1"/>
  <c r="J67" i="1"/>
  <c r="J68" i="1"/>
  <c r="F70" i="1"/>
  <c r="G70" i="1"/>
  <c r="H70" i="1"/>
  <c r="I70" i="1"/>
  <c r="J70" i="1"/>
  <c r="L70" i="1"/>
  <c r="I9" i="1" l="1"/>
  <c r="I63" i="1" s="1"/>
  <c r="F9" i="1"/>
  <c r="F63" i="1" s="1"/>
  <c r="L9" i="1"/>
  <c r="L63" i="1" s="1"/>
  <c r="J49" i="1"/>
  <c r="J30" i="1" l="1"/>
  <c r="J38" i="1"/>
  <c r="J46" i="1"/>
  <c r="J33" i="1"/>
  <c r="J41" i="1"/>
  <c r="J36" i="1"/>
  <c r="J13" i="1"/>
  <c r="J47" i="1"/>
  <c r="J31" i="1"/>
  <c r="J39" i="1"/>
  <c r="J34" i="1"/>
  <c r="J42" i="1"/>
  <c r="J48" i="1"/>
  <c r="J37" i="1"/>
  <c r="J14" i="1"/>
  <c r="J32" i="1"/>
  <c r="J40" i="1"/>
  <c r="J35" i="1"/>
  <c r="J50" i="1"/>
  <c r="K70" i="1" l="1"/>
  <c r="K27" i="1"/>
  <c r="K26" i="1" s="1"/>
  <c r="K11" i="1"/>
  <c r="K10" i="1" s="1"/>
  <c r="J29" i="1"/>
  <c r="J27" i="1" s="1"/>
  <c r="J26" i="1" s="1"/>
  <c r="H27" i="1"/>
  <c r="H26" i="1" s="1"/>
  <c r="J12" i="1"/>
  <c r="J11" i="1" s="1"/>
  <c r="J10" i="1" s="1"/>
  <c r="H11" i="1"/>
  <c r="H10" i="1" s="1"/>
  <c r="K9" i="1" l="1"/>
  <c r="K63" i="1" s="1"/>
  <c r="H9" i="1"/>
  <c r="H63" i="1" s="1"/>
  <c r="J9" i="1"/>
  <c r="J63" i="1" s="1"/>
</calcChain>
</file>

<file path=xl/sharedStrings.xml><?xml version="1.0" encoding="utf-8"?>
<sst xmlns="http://schemas.openxmlformats.org/spreadsheetml/2006/main" count="101" uniqueCount="76">
  <si>
    <t xml:space="preserve">NOTA 2: Elaborados con información al cierre de octubre 2020 </t>
  </si>
  <si>
    <t>NOTA: Elaborado de acuerdo a los Criterios para la elaboración y presentación homogénea de la información financiera y de los formatos a que hace referencia la Ley de Disciplina Financiera de las Entidades Federativas y los Municipios. CONAC</t>
  </si>
  <si>
    <t xml:space="preserve">FUENTE: Elaboración propia con datos de la Dirección de Deuda Pública y Control de Obligaciones Institucionales de la Secretaría de la Hacienda Pública </t>
  </si>
  <si>
    <t>NAFIN +2.00%</t>
  </si>
  <si>
    <t>hasta 365 días</t>
  </si>
  <si>
    <t>Santander</t>
  </si>
  <si>
    <t>TIIE + 0.80%</t>
  </si>
  <si>
    <t>TIIE + 0.75%</t>
  </si>
  <si>
    <t>Banorte</t>
  </si>
  <si>
    <t>TIIE + 0.22%</t>
  </si>
  <si>
    <t>Bancomer</t>
  </si>
  <si>
    <t>6. Obligaciones a Corto Plazo (Informativo)</t>
  </si>
  <si>
    <t>(m)</t>
  </si>
  <si>
    <t>(p)</t>
  </si>
  <si>
    <t>(o)</t>
  </si>
  <si>
    <t>(n)</t>
  </si>
  <si>
    <t>Pactado</t>
  </si>
  <si>
    <t>Contratado (l)</t>
  </si>
  <si>
    <t>Tasa Efectiva</t>
  </si>
  <si>
    <t>Comisiones y Costos Relacionados</t>
  </si>
  <si>
    <t>Tasa de Interés</t>
  </si>
  <si>
    <t>Plazo</t>
  </si>
  <si>
    <t>Monto</t>
  </si>
  <si>
    <t>Obligaciones a Corto Plazo (k)</t>
  </si>
  <si>
    <t>Elaborado con información al cierre de septiembre 2020</t>
  </si>
  <si>
    <t>**</t>
  </si>
  <si>
    <t>Es la Deuda de los Municpios que se encuentran bajo el programa de la Línea de Crédito Global Municipal</t>
  </si>
  <si>
    <t>*</t>
  </si>
  <si>
    <t>Se refiere al valor del Bono Cupón Cero que respalda el pago de los créditos asociados al mismo (Activo).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</si>
  <si>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</si>
  <si>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5. Valor de Instrumentos Bono Cupón Cero 2 (Informativo)</t>
  </si>
  <si>
    <t>Municipios</t>
  </si>
  <si>
    <t>LCGM*</t>
  </si>
  <si>
    <t>SIAPA</t>
  </si>
  <si>
    <t>4. Deuda Contingente 1 (informativo)</t>
  </si>
  <si>
    <t>3. Total de la Deuda Pública y Otros Pasivos (3=1+2)</t>
  </si>
  <si>
    <t>2. Otros Pasivos</t>
  </si>
  <si>
    <t>C.Arrendamiento Financiero</t>
  </si>
  <si>
    <t>B. Arrendamiento Financiero</t>
  </si>
  <si>
    <t>A.Arrendamiento Financiero</t>
  </si>
  <si>
    <t>b3) Arrendamientos Financieros</t>
  </si>
  <si>
    <t>C.Títulos y Valores 3</t>
  </si>
  <si>
    <t>B.Títulos y Valores 2</t>
  </si>
  <si>
    <t>A.Títulos y Valores 1</t>
  </si>
  <si>
    <t>b2) Títulos y Valores</t>
  </si>
  <si>
    <t xml:space="preserve">Banobras </t>
  </si>
  <si>
    <t>Banobras</t>
  </si>
  <si>
    <t xml:space="preserve">Bancomer </t>
  </si>
  <si>
    <t xml:space="preserve">Banamex </t>
  </si>
  <si>
    <t xml:space="preserve">Bajío </t>
  </si>
  <si>
    <t>Banamex</t>
  </si>
  <si>
    <t xml:space="preserve">Banorte </t>
  </si>
  <si>
    <t xml:space="preserve">Santander </t>
  </si>
  <si>
    <t xml:space="preserve">Scotiabank </t>
  </si>
  <si>
    <t>b1) Instituciones de Crédito</t>
  </si>
  <si>
    <t>B. Largo Plazo (B=b1+b2+b3)</t>
  </si>
  <si>
    <t>C. Arrendamientos Financieros 3</t>
  </si>
  <si>
    <t>B. Arrendamientos Financieros 2</t>
  </si>
  <si>
    <t>A. Arrendamientos Financieros 1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</si>
  <si>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</si>
  <si>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</si>
  <si>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</si>
  <si>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</si>
  <si>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</si>
  <si>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</si>
  <si>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</si>
  <si>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 h=d+e-f+g</t>
  </si>
  <si>
    <t>Revaluaciones, Reclasificaciones y Otros Ajustes (g)</t>
  </si>
  <si>
    <t>Amortizaciones del Periodo (f)</t>
  </si>
  <si>
    <t>Disposiciones del Periodo (e)</t>
  </si>
  <si>
    <t>Saldo al 31 de Diciembre de 2019 (d)</t>
  </si>
  <si>
    <t>Denominación de la Deuda Pública y Otros Pasivos (c)</t>
  </si>
  <si>
    <t>(PESOS)</t>
  </si>
  <si>
    <t>Del 1 de Enero al 31 de Diciembre de 2020 (b)**</t>
  </si>
  <si>
    <t>Informe Analítico de la Deuda Pública y Otros Pasivos - LDF</t>
  </si>
  <si>
    <t>SECRETARÍA DE LA HACIENDA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</si>
</sst>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0"/>
      <color theme="1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name val="Arial"/>
    </font>
    <font>
      <b/>
      <sz val="10"/>
      <color rgb="FF000000"/>
      <name val="Calibri"/>
    </font>
    <font>
      <sz val="10"/>
      <color theme="1"/>
      <name val="Arial"/>
    </font>
    <font>
      <b/>
      <i/>
      <sz val="10"/>
      <color rgb="FF000000"/>
      <name val="Calibri"/>
    </font>
    <font>
      <b/>
      <sz val="10"/>
      <color rgb="FF010000"/>
      <name val="Calibri"/>
    </font>
    <font>
      <i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wrapText="1"/>
    </xf>
    <xf numFmtId="10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3" fontId="7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3" fillId="0" borderId="9" xfId="0" applyNumberFormat="1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2" fillId="0" borderId="5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5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3" fontId="8" fillId="0" borderId="9" xfId="0" applyNumberFormat="1" applyFont="1" applyBorder="1" applyAlignment="1">
      <alignment horizontal="right" wrapText="1"/>
    </xf>
    <xf numFmtId="3" fontId="9" fillId="0" borderId="9" xfId="0" applyNumberFormat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2" fillId="0" borderId="9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3" fontId="2" fillId="0" borderId="4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Font="1" applyAlignment="1"/>
    <xf numFmtId="0" fontId="2" fillId="0" borderId="0" xfId="0" applyFont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4" fillId="0" borderId="9" xfId="0" applyFont="1" applyBorder="1"/>
    <xf numFmtId="0" fontId="5" fillId="0" borderId="5" xfId="0" applyFont="1" applyBorder="1" applyAlignment="1">
      <alignment wrapText="1"/>
    </xf>
    <xf numFmtId="0" fontId="5" fillId="0" borderId="11" xfId="0" applyFont="1" applyBorder="1" applyAlignment="1">
      <alignment horizontal="center" wrapText="1"/>
    </xf>
    <xf numFmtId="0" fontId="4" fillId="0" borderId="6" xfId="0" applyFont="1" applyBorder="1"/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8" xfId="0" applyFont="1" applyBorder="1"/>
    <xf numFmtId="0" fontId="5" fillId="0" borderId="14" xfId="0" applyFont="1" applyBorder="1" applyAlignment="1">
      <alignment vertical="center" wrapText="1"/>
    </xf>
    <xf numFmtId="0" fontId="4" fillId="0" borderId="13" xfId="0" applyFont="1" applyBorder="1"/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1</xdr:row>
      <xdr:rowOff>28575</xdr:rowOff>
    </xdr:from>
    <xdr:ext cx="2457450" cy="6000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228600"/>
          <a:ext cx="24574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L99"/>
  <sheetViews>
    <sheetView tabSelected="1" zoomScaleNormal="100" workbookViewId="0">
      <selection activeCell="H15" sqref="H15"/>
    </sheetView>
  </sheetViews>
  <sheetFormatPr baseColWidth="10" defaultColWidth="14.42578125" defaultRowHeight="15.75" customHeight="1" x14ac:dyDescent="0.2"/>
  <cols>
    <col min="1" max="1" width="9" style="1" customWidth="1"/>
    <col min="2" max="2" width="7.42578125" style="1" customWidth="1"/>
    <col min="3" max="3" width="12.28515625" style="1" customWidth="1"/>
    <col min="4" max="4" width="16.7109375" style="1" customWidth="1"/>
    <col min="5" max="5" width="25" style="1" customWidth="1"/>
    <col min="6" max="6" width="19.5703125" style="1" customWidth="1"/>
    <col min="7" max="7" width="18.42578125" style="1" customWidth="1"/>
    <col min="8" max="8" width="20" style="1" customWidth="1"/>
    <col min="9" max="9" width="24" style="1" customWidth="1"/>
    <col min="10" max="10" width="22.140625" style="1" customWidth="1"/>
    <col min="11" max="11" width="21.140625" style="1" customWidth="1"/>
    <col min="12" max="12" width="19.28515625" style="1" customWidth="1"/>
    <col min="13" max="16384" width="14.42578125" style="1"/>
  </cols>
  <sheetData>
    <row r="1" spans="2:12" ht="15.75" customHeight="1" x14ac:dyDescent="0.2">
      <c r="B1" s="62" t="s">
        <v>74</v>
      </c>
      <c r="C1" s="52"/>
      <c r="D1" s="52"/>
      <c r="E1" s="52"/>
      <c r="F1" s="52"/>
      <c r="G1" s="52"/>
      <c r="H1" s="52"/>
      <c r="I1" s="52"/>
      <c r="J1" s="52"/>
      <c r="K1" s="52"/>
      <c r="L1" s="63"/>
    </row>
    <row r="2" spans="2:12" ht="15.75" customHeight="1" x14ac:dyDescent="0.2">
      <c r="B2" s="35"/>
      <c r="C2" s="3"/>
      <c r="D2" s="3"/>
      <c r="E2" s="3"/>
      <c r="F2" s="3"/>
      <c r="G2" s="3"/>
      <c r="H2" s="3"/>
      <c r="I2" s="3"/>
      <c r="J2" s="3"/>
      <c r="K2" s="3"/>
      <c r="L2" s="42"/>
    </row>
    <row r="3" spans="2:12" ht="15.75" customHeight="1" x14ac:dyDescent="0.2">
      <c r="B3" s="64" t="s">
        <v>75</v>
      </c>
      <c r="C3" s="49"/>
      <c r="D3" s="49"/>
      <c r="E3" s="49"/>
      <c r="F3" s="49"/>
      <c r="G3" s="49"/>
      <c r="H3" s="49"/>
      <c r="I3" s="49"/>
      <c r="J3" s="49"/>
      <c r="K3" s="49"/>
      <c r="L3" s="60"/>
    </row>
    <row r="4" spans="2:12" ht="15.75" customHeight="1" x14ac:dyDescent="0.2">
      <c r="B4" s="64" t="s">
        <v>74</v>
      </c>
      <c r="C4" s="49"/>
      <c r="D4" s="49"/>
      <c r="E4" s="49"/>
      <c r="F4" s="49"/>
      <c r="G4" s="49"/>
      <c r="H4" s="49"/>
      <c r="I4" s="49"/>
      <c r="J4" s="49"/>
      <c r="K4" s="49"/>
      <c r="L4" s="60"/>
    </row>
    <row r="5" spans="2:12" ht="15.75" customHeight="1" x14ac:dyDescent="0.2">
      <c r="B5" s="64" t="s">
        <v>73</v>
      </c>
      <c r="C5" s="49"/>
      <c r="D5" s="49"/>
      <c r="E5" s="49"/>
      <c r="F5" s="49"/>
      <c r="G5" s="49"/>
      <c r="H5" s="49"/>
      <c r="I5" s="49"/>
      <c r="J5" s="49"/>
      <c r="K5" s="49"/>
      <c r="L5" s="60"/>
    </row>
    <row r="6" spans="2:12" ht="15.75" customHeight="1" x14ac:dyDescent="0.2">
      <c r="B6" s="65" t="s">
        <v>72</v>
      </c>
      <c r="C6" s="55"/>
      <c r="D6" s="55"/>
      <c r="E6" s="55"/>
      <c r="F6" s="55"/>
      <c r="G6" s="55"/>
      <c r="H6" s="55"/>
      <c r="I6" s="55"/>
      <c r="J6" s="55"/>
      <c r="K6" s="55"/>
      <c r="L6" s="66"/>
    </row>
    <row r="7" spans="2:12" ht="51" x14ac:dyDescent="0.2">
      <c r="B7" s="67" t="s">
        <v>71</v>
      </c>
      <c r="C7" s="68"/>
      <c r="D7" s="68"/>
      <c r="E7" s="69"/>
      <c r="F7" s="47" t="s">
        <v>70</v>
      </c>
      <c r="G7" s="47" t="s">
        <v>69</v>
      </c>
      <c r="H7" s="47" t="s">
        <v>68</v>
      </c>
      <c r="I7" s="47" t="s">
        <v>67</v>
      </c>
      <c r="J7" s="47" t="s">
        <v>66</v>
      </c>
      <c r="K7" s="47" t="s">
        <v>65</v>
      </c>
      <c r="L7" s="47" t="s">
        <v>64</v>
      </c>
    </row>
    <row r="8" spans="2:12" ht="15.75" customHeight="1" x14ac:dyDescent="0.2">
      <c r="B8" s="35"/>
      <c r="C8" s="3"/>
      <c r="D8" s="3"/>
      <c r="E8" s="37"/>
      <c r="F8" s="37"/>
      <c r="G8" s="37"/>
      <c r="H8" s="37"/>
      <c r="I8" s="37"/>
      <c r="J8" s="37"/>
      <c r="K8" s="37"/>
      <c r="L8" s="37"/>
    </row>
    <row r="9" spans="2:12" ht="15.75" customHeight="1" x14ac:dyDescent="0.2">
      <c r="B9" s="61" t="s">
        <v>63</v>
      </c>
      <c r="C9" s="49"/>
      <c r="D9" s="49"/>
      <c r="E9" s="60"/>
      <c r="F9" s="39">
        <f t="shared" ref="F9:L9" si="0">F10+F26</f>
        <v>17311229778.32</v>
      </c>
      <c r="G9" s="39">
        <f t="shared" si="0"/>
        <v>9806724569.5299988</v>
      </c>
      <c r="H9" s="39">
        <f t="shared" si="0"/>
        <v>1257821406.0393198</v>
      </c>
      <c r="I9" s="39">
        <f t="shared" si="0"/>
        <v>0</v>
      </c>
      <c r="J9" s="39">
        <f t="shared" si="0"/>
        <v>24064308372.250683</v>
      </c>
      <c r="K9" s="39">
        <f t="shared" si="0"/>
        <v>1176302393.0256321</v>
      </c>
      <c r="L9" s="39">
        <f t="shared" si="0"/>
        <v>68857217.709999993</v>
      </c>
    </row>
    <row r="10" spans="2:12" ht="15.75" customHeight="1" x14ac:dyDescent="0.2">
      <c r="B10" s="35"/>
      <c r="C10" s="59" t="s">
        <v>62</v>
      </c>
      <c r="D10" s="49"/>
      <c r="E10" s="60"/>
      <c r="F10" s="39">
        <f t="shared" ref="F10:L10" si="1">F11+F16+F21</f>
        <v>0</v>
      </c>
      <c r="G10" s="39">
        <f t="shared" si="1"/>
        <v>1600000000</v>
      </c>
      <c r="H10" s="39">
        <f t="shared" si="1"/>
        <v>991919187.5</v>
      </c>
      <c r="I10" s="39">
        <f t="shared" si="1"/>
        <v>0</v>
      </c>
      <c r="J10" s="39">
        <f t="shared" si="1"/>
        <v>608080812.5</v>
      </c>
      <c r="K10" s="39">
        <f t="shared" si="1"/>
        <v>37575725.802575372</v>
      </c>
      <c r="L10" s="39">
        <f t="shared" si="1"/>
        <v>0</v>
      </c>
    </row>
    <row r="11" spans="2:12" ht="15.75" customHeight="1" x14ac:dyDescent="0.2">
      <c r="B11" s="35"/>
      <c r="C11" s="3"/>
      <c r="D11" s="48" t="s">
        <v>61</v>
      </c>
      <c r="E11" s="60"/>
      <c r="F11" s="39">
        <f t="shared" ref="F11:L11" si="2">SUM(F12:F14)</f>
        <v>0</v>
      </c>
      <c r="G11" s="39">
        <f t="shared" si="2"/>
        <v>1600000000</v>
      </c>
      <c r="H11" s="39">
        <f t="shared" si="2"/>
        <v>991919187.5</v>
      </c>
      <c r="I11" s="39">
        <f t="shared" si="2"/>
        <v>0</v>
      </c>
      <c r="J11" s="39">
        <f t="shared" si="2"/>
        <v>608080812.5</v>
      </c>
      <c r="K11" s="39">
        <f t="shared" si="2"/>
        <v>37575725.802575372</v>
      </c>
      <c r="L11" s="39">
        <f t="shared" si="2"/>
        <v>0</v>
      </c>
    </row>
    <row r="12" spans="2:12" ht="15.75" customHeight="1" x14ac:dyDescent="0.2">
      <c r="B12" s="35"/>
      <c r="C12" s="3"/>
      <c r="D12" s="3"/>
      <c r="E12" s="33" t="s">
        <v>47</v>
      </c>
      <c r="F12" s="32">
        <v>0</v>
      </c>
      <c r="G12" s="32">
        <v>600000000</v>
      </c>
      <c r="H12" s="32">
        <v>436363636.39999998</v>
      </c>
      <c r="I12" s="32">
        <v>0</v>
      </c>
      <c r="J12" s="32">
        <f>F12+G12-H12+I12</f>
        <v>163636363.60000002</v>
      </c>
      <c r="K12" s="32">
        <v>13733125.454010701</v>
      </c>
      <c r="L12" s="32">
        <v>0</v>
      </c>
    </row>
    <row r="13" spans="2:12" ht="15.75" customHeight="1" x14ac:dyDescent="0.2">
      <c r="B13" s="35"/>
      <c r="C13" s="3"/>
      <c r="D13" s="3"/>
      <c r="E13" s="33" t="s">
        <v>51</v>
      </c>
      <c r="F13" s="32">
        <v>0</v>
      </c>
      <c r="G13" s="32">
        <v>800000000</v>
      </c>
      <c r="H13" s="32">
        <v>444444440</v>
      </c>
      <c r="I13" s="32">
        <v>0</v>
      </c>
      <c r="J13" s="32">
        <f>F13+G13-H13+I13</f>
        <v>355555560</v>
      </c>
      <c r="K13" s="32">
        <v>18922623.002773602</v>
      </c>
      <c r="L13" s="32">
        <v>0</v>
      </c>
    </row>
    <row r="14" spans="2:12" ht="15.75" customHeight="1" x14ac:dyDescent="0.2">
      <c r="B14" s="35"/>
      <c r="C14" s="3"/>
      <c r="D14" s="3"/>
      <c r="E14" s="33" t="s">
        <v>52</v>
      </c>
      <c r="F14" s="32">
        <v>0</v>
      </c>
      <c r="G14" s="32">
        <v>200000000</v>
      </c>
      <c r="H14" s="32">
        <v>111111111.09999999</v>
      </c>
      <c r="I14" s="32">
        <v>0</v>
      </c>
      <c r="J14" s="32">
        <f>F14+G14-H14+I14</f>
        <v>88888888.900000006</v>
      </c>
      <c r="K14" s="32">
        <v>4919977.3457910698</v>
      </c>
      <c r="L14" s="32">
        <v>0</v>
      </c>
    </row>
    <row r="15" spans="2:12" ht="15.75" customHeight="1" x14ac:dyDescent="0.2">
      <c r="B15" s="35"/>
      <c r="C15" s="3"/>
      <c r="D15" s="3"/>
      <c r="E15" s="42"/>
      <c r="F15" s="46"/>
      <c r="G15" s="45"/>
      <c r="H15" s="43"/>
      <c r="I15" s="43"/>
      <c r="J15" s="43"/>
      <c r="K15" s="43"/>
      <c r="L15" s="43"/>
    </row>
    <row r="16" spans="2:12" ht="15.75" customHeight="1" x14ac:dyDescent="0.2">
      <c r="B16" s="35"/>
      <c r="C16" s="3"/>
      <c r="D16" s="44" t="s">
        <v>60</v>
      </c>
      <c r="E16" s="42"/>
      <c r="F16" s="39">
        <f t="shared" ref="F16:L16" si="3">SUM(F17:F19)</f>
        <v>0</v>
      </c>
      <c r="G16" s="39">
        <f t="shared" si="3"/>
        <v>0</v>
      </c>
      <c r="H16" s="39">
        <f t="shared" si="3"/>
        <v>0</v>
      </c>
      <c r="I16" s="39">
        <f t="shared" si="3"/>
        <v>0</v>
      </c>
      <c r="J16" s="39">
        <f t="shared" si="3"/>
        <v>0</v>
      </c>
      <c r="K16" s="39">
        <f t="shared" si="3"/>
        <v>0</v>
      </c>
      <c r="L16" s="39">
        <f t="shared" si="3"/>
        <v>0</v>
      </c>
    </row>
    <row r="17" spans="2:12" ht="15.75" customHeight="1" x14ac:dyDescent="0.2">
      <c r="B17" s="35"/>
      <c r="C17" s="3"/>
      <c r="D17" s="3"/>
      <c r="E17" s="33" t="s">
        <v>43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</row>
    <row r="18" spans="2:12" ht="12.75" x14ac:dyDescent="0.2">
      <c r="B18" s="35"/>
      <c r="C18" s="3"/>
      <c r="D18" s="3"/>
      <c r="E18" s="33" t="s">
        <v>42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</row>
    <row r="19" spans="2:12" ht="12.75" x14ac:dyDescent="0.2">
      <c r="B19" s="35"/>
      <c r="C19" s="3"/>
      <c r="D19" s="3"/>
      <c r="E19" s="33" t="s">
        <v>41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</row>
    <row r="20" spans="2:12" ht="12.75" x14ac:dyDescent="0.2">
      <c r="B20" s="35"/>
      <c r="C20" s="3"/>
      <c r="D20" s="3"/>
      <c r="E20" s="42"/>
      <c r="F20" s="43"/>
      <c r="G20" s="43"/>
      <c r="H20" s="43"/>
      <c r="I20" s="43"/>
      <c r="J20" s="43"/>
      <c r="K20" s="43"/>
      <c r="L20" s="43"/>
    </row>
    <row r="21" spans="2:12" ht="12.75" x14ac:dyDescent="0.2">
      <c r="B21" s="35"/>
      <c r="C21" s="3"/>
      <c r="D21" s="50" t="s">
        <v>59</v>
      </c>
      <c r="E21" s="60"/>
      <c r="F21" s="39">
        <f t="shared" ref="F21:L21" si="4">SUM(F22:F24)</f>
        <v>0</v>
      </c>
      <c r="G21" s="39">
        <f t="shared" si="4"/>
        <v>0</v>
      </c>
      <c r="H21" s="39">
        <f t="shared" si="4"/>
        <v>0</v>
      </c>
      <c r="I21" s="39">
        <f t="shared" si="4"/>
        <v>0</v>
      </c>
      <c r="J21" s="39">
        <f t="shared" si="4"/>
        <v>0</v>
      </c>
      <c r="K21" s="39">
        <f t="shared" si="4"/>
        <v>0</v>
      </c>
      <c r="L21" s="39">
        <f t="shared" si="4"/>
        <v>0</v>
      </c>
    </row>
    <row r="22" spans="2:12" ht="25.5" x14ac:dyDescent="0.2">
      <c r="B22" s="35"/>
      <c r="C22" s="3"/>
      <c r="D22" s="3"/>
      <c r="E22" s="33" t="s">
        <v>58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</row>
    <row r="23" spans="2:12" ht="25.5" x14ac:dyDescent="0.2">
      <c r="B23" s="35"/>
      <c r="C23" s="3"/>
      <c r="D23" s="3"/>
      <c r="E23" s="33" t="s">
        <v>57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</row>
    <row r="24" spans="2:12" ht="25.5" x14ac:dyDescent="0.2">
      <c r="B24" s="35"/>
      <c r="C24" s="3"/>
      <c r="D24" s="3"/>
      <c r="E24" s="33" t="s">
        <v>56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</row>
    <row r="25" spans="2:12" ht="12.75" x14ac:dyDescent="0.2">
      <c r="B25" s="35"/>
      <c r="C25" s="3"/>
      <c r="D25" s="3"/>
      <c r="E25" s="42"/>
      <c r="F25" s="43"/>
      <c r="G25" s="43"/>
      <c r="H25" s="43"/>
      <c r="I25" s="43"/>
      <c r="J25" s="43"/>
      <c r="K25" s="43"/>
      <c r="L25" s="43"/>
    </row>
    <row r="26" spans="2:12" ht="12.75" x14ac:dyDescent="0.2">
      <c r="B26" s="35"/>
      <c r="C26" s="59" t="s">
        <v>55</v>
      </c>
      <c r="D26" s="49"/>
      <c r="E26" s="60"/>
      <c r="F26" s="39">
        <f t="shared" ref="F26:L26" si="5">F27+F52+F57</f>
        <v>17311229778.32</v>
      </c>
      <c r="G26" s="39">
        <f t="shared" si="5"/>
        <v>8206724569.5299997</v>
      </c>
      <c r="H26" s="39">
        <f t="shared" si="5"/>
        <v>265902218.53931975</v>
      </c>
      <c r="I26" s="39">
        <f t="shared" si="5"/>
        <v>0</v>
      </c>
      <c r="J26" s="39">
        <f t="shared" si="5"/>
        <v>23456227559.750683</v>
      </c>
      <c r="K26" s="39">
        <f t="shared" si="5"/>
        <v>1138726667.2230568</v>
      </c>
      <c r="L26" s="39">
        <f t="shared" si="5"/>
        <v>68857217.709999993</v>
      </c>
    </row>
    <row r="27" spans="2:12" ht="12.75" x14ac:dyDescent="0.2">
      <c r="B27" s="35"/>
      <c r="C27" s="24"/>
      <c r="D27" s="24"/>
      <c r="E27" s="42" t="s">
        <v>54</v>
      </c>
      <c r="F27" s="39">
        <f t="shared" ref="F27:K27" si="6">SUM(F28:F50)</f>
        <v>17311229778.32</v>
      </c>
      <c r="G27" s="39">
        <f t="shared" si="6"/>
        <v>8206724569.5299997</v>
      </c>
      <c r="H27" s="39">
        <f t="shared" si="6"/>
        <v>265902218.53931975</v>
      </c>
      <c r="I27" s="39">
        <f t="shared" si="6"/>
        <v>0</v>
      </c>
      <c r="J27" s="39">
        <f t="shared" si="6"/>
        <v>23456227559.750683</v>
      </c>
      <c r="K27" s="39">
        <f t="shared" si="6"/>
        <v>1138726667.2230568</v>
      </c>
      <c r="L27" s="39">
        <f>SUM(L28:L51)</f>
        <v>68857217.709999993</v>
      </c>
    </row>
    <row r="28" spans="2:12" ht="12.75" x14ac:dyDescent="0.2">
      <c r="B28" s="35"/>
      <c r="C28" s="3"/>
      <c r="D28" s="3"/>
      <c r="E28" s="33" t="s">
        <v>53</v>
      </c>
      <c r="F28" s="32">
        <v>0</v>
      </c>
      <c r="G28" s="32">
        <v>0</v>
      </c>
      <c r="H28" s="32">
        <v>0</v>
      </c>
      <c r="I28" s="32"/>
      <c r="J28" s="32">
        <f t="shared" ref="J28:J42" si="7">F28+G28-H28+I28</f>
        <v>0</v>
      </c>
      <c r="K28" s="32"/>
      <c r="L28" s="32"/>
    </row>
    <row r="29" spans="2:12" ht="12.75" x14ac:dyDescent="0.2">
      <c r="B29" s="35"/>
      <c r="C29" s="3"/>
      <c r="D29" s="3"/>
      <c r="E29" s="33" t="s">
        <v>51</v>
      </c>
      <c r="F29" s="32">
        <v>5093570567.3900003</v>
      </c>
      <c r="G29" s="32">
        <v>0</v>
      </c>
      <c r="H29" s="32">
        <v>36110639.380000003</v>
      </c>
      <c r="I29" s="32">
        <v>0</v>
      </c>
      <c r="J29" s="32">
        <f t="shared" si="7"/>
        <v>5057459928.0100002</v>
      </c>
      <c r="K29" s="32">
        <v>320468694.58666301</v>
      </c>
      <c r="L29" s="32"/>
    </row>
    <row r="30" spans="2:12" ht="12.75" x14ac:dyDescent="0.2">
      <c r="B30" s="35"/>
      <c r="C30" s="3"/>
      <c r="D30" s="3"/>
      <c r="E30" s="33" t="s">
        <v>52</v>
      </c>
      <c r="F30" s="32">
        <v>2991646171.8800001</v>
      </c>
      <c r="G30" s="32">
        <v>0</v>
      </c>
      <c r="H30" s="32">
        <v>21443407.489999998</v>
      </c>
      <c r="I30" s="32">
        <v>0</v>
      </c>
      <c r="J30" s="32">
        <f t="shared" si="7"/>
        <v>2970202764.3900003</v>
      </c>
      <c r="K30" s="32">
        <v>188875667.72545099</v>
      </c>
      <c r="L30" s="32"/>
    </row>
    <row r="31" spans="2:12" ht="12.75" x14ac:dyDescent="0.2">
      <c r="B31" s="35"/>
      <c r="C31" s="3"/>
      <c r="D31" s="3"/>
      <c r="E31" s="33" t="s">
        <v>47</v>
      </c>
      <c r="F31" s="32">
        <v>1995602000</v>
      </c>
      <c r="G31" s="32">
        <v>0</v>
      </c>
      <c r="H31" s="32">
        <v>14304000</v>
      </c>
      <c r="I31" s="32">
        <v>0</v>
      </c>
      <c r="J31" s="32">
        <f t="shared" si="7"/>
        <v>1981298000</v>
      </c>
      <c r="K31" s="32">
        <v>126975634.181977</v>
      </c>
      <c r="L31" s="32"/>
    </row>
    <row r="32" spans="2:12" ht="12.75" x14ac:dyDescent="0.2">
      <c r="B32" s="35"/>
      <c r="C32" s="3"/>
      <c r="D32" s="3"/>
      <c r="E32" s="33" t="s">
        <v>47</v>
      </c>
      <c r="F32" s="32">
        <v>997801000</v>
      </c>
      <c r="G32" s="32">
        <v>0</v>
      </c>
      <c r="H32" s="32">
        <v>7152000</v>
      </c>
      <c r="I32" s="32">
        <v>0</v>
      </c>
      <c r="J32" s="32">
        <f t="shared" si="7"/>
        <v>990649000</v>
      </c>
      <c r="K32" s="32">
        <v>63691153.223766603</v>
      </c>
      <c r="L32" s="32"/>
    </row>
    <row r="33" spans="2:12" ht="12.75" x14ac:dyDescent="0.2">
      <c r="B33" s="35"/>
      <c r="C33" s="3"/>
      <c r="D33" s="3"/>
      <c r="E33" s="33" t="s">
        <v>51</v>
      </c>
      <c r="F33" s="32">
        <v>253727598</v>
      </c>
      <c r="G33" s="32">
        <v>2046000000</v>
      </c>
      <c r="H33" s="32">
        <v>8409889</v>
      </c>
      <c r="I33" s="32">
        <v>0</v>
      </c>
      <c r="J33" s="32">
        <f t="shared" si="7"/>
        <v>2291317709</v>
      </c>
      <c r="K33" s="32">
        <v>71018350.896881297</v>
      </c>
      <c r="L33" s="32"/>
    </row>
    <row r="34" spans="2:12" ht="12.75" x14ac:dyDescent="0.2">
      <c r="B34" s="35"/>
      <c r="C34" s="3"/>
      <c r="D34" s="3"/>
      <c r="E34" s="33" t="s">
        <v>47</v>
      </c>
      <c r="F34" s="32">
        <v>0</v>
      </c>
      <c r="G34" s="32">
        <v>988851332.83000004</v>
      </c>
      <c r="H34" s="32">
        <v>4515095.1899999902</v>
      </c>
      <c r="I34" s="32">
        <v>0</v>
      </c>
      <c r="J34" s="32">
        <f t="shared" si="7"/>
        <v>984336237.6400001</v>
      </c>
      <c r="K34" s="32">
        <v>37788655.320349902</v>
      </c>
      <c r="L34" s="32"/>
    </row>
    <row r="35" spans="2:12" ht="12.75" x14ac:dyDescent="0.2">
      <c r="B35" s="35"/>
      <c r="C35" s="3"/>
      <c r="D35" s="3"/>
      <c r="E35" s="33" t="s">
        <v>50</v>
      </c>
      <c r="F35" s="32">
        <v>0</v>
      </c>
      <c r="G35" s="32">
        <v>806973236.70000005</v>
      </c>
      <c r="H35" s="32">
        <v>3684639.79</v>
      </c>
      <c r="I35" s="32">
        <v>0</v>
      </c>
      <c r="J35" s="32">
        <f t="shared" si="7"/>
        <v>803288596.91000009</v>
      </c>
      <c r="K35" s="32">
        <v>29235441.748177901</v>
      </c>
      <c r="L35" s="32"/>
    </row>
    <row r="36" spans="2:12" ht="12.75" x14ac:dyDescent="0.2">
      <c r="B36" s="35"/>
      <c r="C36" s="3"/>
      <c r="D36" s="3"/>
      <c r="E36" s="33" t="s">
        <v>49</v>
      </c>
      <c r="F36" s="32">
        <v>0</v>
      </c>
      <c r="G36" s="32">
        <f>73000000</f>
        <v>73000000</v>
      </c>
      <c r="H36" s="32">
        <v>254478</v>
      </c>
      <c r="I36" s="32">
        <v>0</v>
      </c>
      <c r="J36" s="32">
        <f t="shared" si="7"/>
        <v>72745522</v>
      </c>
      <c r="K36" s="32">
        <v>1023874.54086599</v>
      </c>
      <c r="L36" s="32"/>
    </row>
    <row r="37" spans="2:12" ht="12.75" x14ac:dyDescent="0.2">
      <c r="B37" s="35"/>
      <c r="C37" s="3"/>
      <c r="D37" s="3"/>
      <c r="E37" s="33" t="s">
        <v>49</v>
      </c>
      <c r="F37" s="32">
        <v>0</v>
      </c>
      <c r="G37" s="32">
        <f>160000000</f>
        <v>160000000</v>
      </c>
      <c r="H37" s="32">
        <v>356960</v>
      </c>
      <c r="I37" s="32">
        <v>0</v>
      </c>
      <c r="J37" s="32">
        <f t="shared" si="7"/>
        <v>159643040</v>
      </c>
      <c r="K37" s="32">
        <v>2205572.3881831099</v>
      </c>
      <c r="L37" s="32"/>
    </row>
    <row r="38" spans="2:12" ht="12.75" x14ac:dyDescent="0.2">
      <c r="B38" s="35"/>
      <c r="C38" s="3"/>
      <c r="D38" s="3"/>
      <c r="E38" s="33" t="s">
        <v>48</v>
      </c>
      <c r="F38" s="32">
        <v>0</v>
      </c>
      <c r="G38" s="32">
        <f>67000000+150100000</f>
        <v>217100000</v>
      </c>
      <c r="H38" s="32">
        <v>373876.5</v>
      </c>
      <c r="I38" s="32">
        <v>0</v>
      </c>
      <c r="J38" s="32">
        <f t="shared" si="7"/>
        <v>216726123.5</v>
      </c>
      <c r="K38" s="32">
        <v>2534478.6055118102</v>
      </c>
      <c r="L38" s="32"/>
    </row>
    <row r="39" spans="2:12" ht="12.75" x14ac:dyDescent="0.2">
      <c r="B39" s="35"/>
      <c r="C39" s="3"/>
      <c r="D39" s="3"/>
      <c r="E39" s="33" t="s">
        <v>48</v>
      </c>
      <c r="F39" s="32">
        <v>0</v>
      </c>
      <c r="G39" s="32">
        <f>124000000+58000000</f>
        <v>182000000</v>
      </c>
      <c r="H39" s="32">
        <v>269666</v>
      </c>
      <c r="I39" s="32">
        <v>0</v>
      </c>
      <c r="J39" s="32">
        <f t="shared" si="7"/>
        <v>181730334</v>
      </c>
      <c r="K39" s="32">
        <v>2384995.9628987298</v>
      </c>
      <c r="L39" s="32"/>
    </row>
    <row r="40" spans="2:12" ht="12.75" x14ac:dyDescent="0.2">
      <c r="B40" s="35"/>
      <c r="C40" s="3"/>
      <c r="D40" s="3"/>
      <c r="E40" s="33" t="s">
        <v>47</v>
      </c>
      <c r="F40" s="32">
        <v>0</v>
      </c>
      <c r="G40" s="32">
        <f>262000000</f>
        <v>262000000</v>
      </c>
      <c r="H40" s="32">
        <v>584522</v>
      </c>
      <c r="I40" s="32">
        <v>0</v>
      </c>
      <c r="J40" s="32">
        <f t="shared" si="7"/>
        <v>261415478</v>
      </c>
      <c r="K40" s="32">
        <v>3615174.5307853902</v>
      </c>
      <c r="L40" s="32"/>
    </row>
    <row r="41" spans="2:12" ht="12.75" x14ac:dyDescent="0.2">
      <c r="B41" s="35"/>
      <c r="C41" s="3"/>
      <c r="D41" s="3"/>
      <c r="E41" s="33" t="s">
        <v>47</v>
      </c>
      <c r="F41" s="32">
        <v>0</v>
      </c>
      <c r="G41" s="32">
        <f>158000000</f>
        <v>158000000</v>
      </c>
      <c r="H41" s="32">
        <v>261648</v>
      </c>
      <c r="I41" s="32">
        <v>0</v>
      </c>
      <c r="J41" s="32">
        <f t="shared" si="7"/>
        <v>157738352</v>
      </c>
      <c r="K41" s="32">
        <v>2200321.6055142898</v>
      </c>
      <c r="L41" s="32"/>
    </row>
    <row r="42" spans="2:12" ht="12.75" x14ac:dyDescent="0.2">
      <c r="B42" s="35"/>
      <c r="C42" s="3"/>
      <c r="D42" s="3"/>
      <c r="E42" s="33" t="s">
        <v>47</v>
      </c>
      <c r="F42" s="32">
        <v>0</v>
      </c>
      <c r="G42" s="32">
        <f>593000000</f>
        <v>593000000</v>
      </c>
      <c r="H42" s="32">
        <v>982008</v>
      </c>
      <c r="I42" s="32">
        <v>0</v>
      </c>
      <c r="J42" s="32">
        <f t="shared" si="7"/>
        <v>592017992</v>
      </c>
      <c r="K42" s="32">
        <v>8406332.2930090502</v>
      </c>
      <c r="L42" s="32"/>
    </row>
    <row r="43" spans="2:12" ht="12.75" x14ac:dyDescent="0.2">
      <c r="B43" s="35"/>
      <c r="C43" s="3"/>
      <c r="D43" s="3"/>
      <c r="E43" s="33" t="s">
        <v>46</v>
      </c>
      <c r="F43" s="32">
        <v>178411792.94</v>
      </c>
      <c r="G43" s="32">
        <v>0</v>
      </c>
      <c r="H43" s="32">
        <v>8298755.2000000002</v>
      </c>
      <c r="I43" s="32">
        <v>0</v>
      </c>
      <c r="J43" s="32">
        <v>0</v>
      </c>
      <c r="K43" s="32">
        <v>5038440.0401065201</v>
      </c>
      <c r="L43" s="32"/>
    </row>
    <row r="44" spans="2:12" ht="12.75" x14ac:dyDescent="0.2">
      <c r="B44" s="35"/>
      <c r="C44" s="3"/>
      <c r="D44" s="3"/>
      <c r="E44" s="33" t="s">
        <v>46</v>
      </c>
      <c r="F44" s="32">
        <v>736522341.12</v>
      </c>
      <c r="G44" s="32">
        <v>0</v>
      </c>
      <c r="H44" s="32">
        <v>33863096.240000002</v>
      </c>
      <c r="I44" s="32">
        <v>0</v>
      </c>
      <c r="J44" s="32">
        <v>0</v>
      </c>
      <c r="K44" s="32">
        <v>22401901.210000001</v>
      </c>
      <c r="L44" s="32">
        <f>230724.35+230564.81+227620.19+229263.84+228151.65+319412.32+139800.51+432174.14</f>
        <v>2037711.81</v>
      </c>
    </row>
    <row r="45" spans="2:12" ht="12.75" x14ac:dyDescent="0.2">
      <c r="B45" s="35"/>
      <c r="C45" s="3"/>
      <c r="D45" s="3"/>
      <c r="E45" s="33" t="s">
        <v>46</v>
      </c>
      <c r="F45" s="32">
        <v>967646955.62</v>
      </c>
      <c r="G45" s="32">
        <v>0</v>
      </c>
      <c r="H45" s="32">
        <v>44594668.68</v>
      </c>
      <c r="I45" s="32">
        <v>0</v>
      </c>
      <c r="J45" s="32">
        <v>0</v>
      </c>
      <c r="K45" s="32">
        <v>26457722.25</v>
      </c>
      <c r="L45" s="32">
        <f>290100.03+136891+142594.79+158035.35+108179.78+150437.5+131290.91+188046.88+827406.25+533836.73+10032.43+51879574.65</f>
        <v>54556426.299999997</v>
      </c>
    </row>
    <row r="46" spans="2:12" ht="12.75" x14ac:dyDescent="0.2">
      <c r="B46" s="35"/>
      <c r="C46" s="3"/>
      <c r="D46" s="3"/>
      <c r="E46" s="33" t="s">
        <v>45</v>
      </c>
      <c r="F46" s="32">
        <v>809988274.54999995</v>
      </c>
      <c r="G46" s="32">
        <v>0</v>
      </c>
      <c r="H46" s="32">
        <v>49845432.240000002</v>
      </c>
      <c r="I46" s="32">
        <v>0</v>
      </c>
      <c r="J46" s="32">
        <f>F46+G46-H46+I46</f>
        <v>760142842.30999994</v>
      </c>
      <c r="K46" s="32">
        <v>32143997.890000001</v>
      </c>
      <c r="L46" s="32"/>
    </row>
    <row r="47" spans="2:12" ht="12.75" x14ac:dyDescent="0.2">
      <c r="B47" s="35"/>
      <c r="C47" s="3"/>
      <c r="D47" s="3"/>
      <c r="E47" s="33" t="s">
        <v>45</v>
      </c>
      <c r="F47" s="32">
        <v>2490281875.4499998</v>
      </c>
      <c r="G47" s="32">
        <v>0</v>
      </c>
      <c r="H47" s="32">
        <v>18052248.692699</v>
      </c>
      <c r="I47" s="32">
        <v>0</v>
      </c>
      <c r="J47" s="32">
        <f>F47+G47-H47+I47</f>
        <v>2472229626.7573009</v>
      </c>
      <c r="K47" s="32">
        <v>104806366.48999999</v>
      </c>
      <c r="L47" s="32"/>
    </row>
    <row r="48" spans="2:12" ht="12.75" x14ac:dyDescent="0.2">
      <c r="B48" s="35"/>
      <c r="C48" s="3"/>
      <c r="D48" s="3"/>
      <c r="E48" s="33" t="s">
        <v>45</v>
      </c>
      <c r="F48" s="32">
        <v>566088905.57000005</v>
      </c>
      <c r="G48" s="32">
        <v>0</v>
      </c>
      <c r="H48" s="32">
        <v>4103622.8895487199</v>
      </c>
      <c r="I48" s="32">
        <v>0</v>
      </c>
      <c r="J48" s="32">
        <f>F48+G48-H48+I48</f>
        <v>561985282.68045127</v>
      </c>
      <c r="K48" s="32">
        <v>23992461.170000002</v>
      </c>
      <c r="L48" s="32"/>
    </row>
    <row r="49" spans="2:12" ht="12.75" x14ac:dyDescent="0.2">
      <c r="B49" s="35"/>
      <c r="C49" s="3"/>
      <c r="D49" s="3"/>
      <c r="E49" s="33" t="s">
        <v>45</v>
      </c>
      <c r="F49" s="32">
        <v>99832.9</v>
      </c>
      <c r="G49" s="32">
        <f>1080000000+1169900000</f>
        <v>2249900000</v>
      </c>
      <c r="H49" s="32">
        <v>4814373.01</v>
      </c>
      <c r="I49" s="32">
        <v>0</v>
      </c>
      <c r="J49" s="32">
        <f>F49+G49-H49+I49</f>
        <v>2245185459.8899999</v>
      </c>
      <c r="K49" s="32">
        <v>34607773.210000001</v>
      </c>
      <c r="L49" s="39"/>
    </row>
    <row r="50" spans="2:12" ht="12.75" x14ac:dyDescent="0.2">
      <c r="B50" s="35"/>
      <c r="C50" s="3"/>
      <c r="D50" s="3"/>
      <c r="E50" s="33" t="s">
        <v>45</v>
      </c>
      <c r="F50" s="32">
        <v>229842462.90000001</v>
      </c>
      <c r="G50" s="32">
        <f>351000000+118900000</f>
        <v>469900000</v>
      </c>
      <c r="H50" s="32">
        <v>3627192.2370719998</v>
      </c>
      <c r="I50" s="32">
        <v>0</v>
      </c>
      <c r="J50" s="32">
        <f>F50+G50-H50+I50</f>
        <v>696115270.66292799</v>
      </c>
      <c r="K50" s="32">
        <v>28853657.352915</v>
      </c>
      <c r="L50" s="39"/>
    </row>
    <row r="51" spans="2:12" ht="12.75" x14ac:dyDescent="0.2">
      <c r="B51" s="35"/>
      <c r="C51" s="3"/>
      <c r="D51" s="3"/>
      <c r="E51" s="42"/>
      <c r="F51" s="39"/>
      <c r="G51" s="39"/>
      <c r="H51" s="39"/>
      <c r="I51" s="39"/>
      <c r="J51" s="39"/>
      <c r="K51" s="39"/>
      <c r="L51" s="39">
        <f>841610.3+124813.36+125855.94+4141200+226200+3520600+2006800+1276000</f>
        <v>12263079.6</v>
      </c>
    </row>
    <row r="52" spans="2:12" ht="12.75" x14ac:dyDescent="0.2">
      <c r="B52" s="35"/>
      <c r="C52" s="3"/>
      <c r="D52" s="50" t="s">
        <v>44</v>
      </c>
      <c r="E52" s="60"/>
      <c r="F52" s="39">
        <f t="shared" ref="F52:L52" si="8">SUM(F53:F55)</f>
        <v>0</v>
      </c>
      <c r="G52" s="39">
        <f t="shared" si="8"/>
        <v>0</v>
      </c>
      <c r="H52" s="39">
        <f t="shared" si="8"/>
        <v>0</v>
      </c>
      <c r="I52" s="39">
        <f t="shared" si="8"/>
        <v>0</v>
      </c>
      <c r="J52" s="39">
        <f t="shared" si="8"/>
        <v>0</v>
      </c>
      <c r="K52" s="39">
        <f t="shared" si="8"/>
        <v>0</v>
      </c>
      <c r="L52" s="39">
        <f t="shared" si="8"/>
        <v>0</v>
      </c>
    </row>
    <row r="53" spans="2:12" ht="12.75" x14ac:dyDescent="0.2">
      <c r="B53" s="35"/>
      <c r="C53" s="3"/>
      <c r="D53" s="3"/>
      <c r="E53" s="33" t="s">
        <v>43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</row>
    <row r="54" spans="2:12" ht="12.75" x14ac:dyDescent="0.2">
      <c r="B54" s="35"/>
      <c r="C54" s="3"/>
      <c r="D54" s="3"/>
      <c r="E54" s="33" t="s">
        <v>42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</row>
    <row r="55" spans="2:12" ht="12.75" x14ac:dyDescent="0.2">
      <c r="B55" s="35"/>
      <c r="C55" s="3"/>
      <c r="D55" s="3"/>
      <c r="E55" s="33" t="s">
        <v>41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</row>
    <row r="56" spans="2:12" ht="12.75" x14ac:dyDescent="0.2">
      <c r="B56" s="35"/>
      <c r="C56" s="3"/>
      <c r="D56" s="3"/>
      <c r="E56" s="42"/>
      <c r="F56" s="43"/>
      <c r="G56" s="43"/>
      <c r="H56" s="43"/>
      <c r="I56" s="43"/>
      <c r="J56" s="43"/>
      <c r="K56" s="43"/>
      <c r="L56" s="43"/>
    </row>
    <row r="57" spans="2:12" ht="12.75" x14ac:dyDescent="0.2">
      <c r="B57" s="35"/>
      <c r="C57" s="3"/>
      <c r="D57" s="50" t="s">
        <v>40</v>
      </c>
      <c r="E57" s="60"/>
      <c r="F57" s="39">
        <f t="shared" ref="F57:L57" si="9">SUM(F58:F60)</f>
        <v>0</v>
      </c>
      <c r="G57" s="39">
        <f t="shared" si="9"/>
        <v>0</v>
      </c>
      <c r="H57" s="39">
        <f t="shared" si="9"/>
        <v>0</v>
      </c>
      <c r="I57" s="39">
        <f t="shared" si="9"/>
        <v>0</v>
      </c>
      <c r="J57" s="39">
        <f t="shared" si="9"/>
        <v>0</v>
      </c>
      <c r="K57" s="39">
        <f t="shared" si="9"/>
        <v>0</v>
      </c>
      <c r="L57" s="39">
        <f t="shared" si="9"/>
        <v>0</v>
      </c>
    </row>
    <row r="58" spans="2:12" ht="12.75" x14ac:dyDescent="0.2">
      <c r="B58" s="35"/>
      <c r="C58" s="3"/>
      <c r="D58" s="3"/>
      <c r="E58" s="42" t="s">
        <v>39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</row>
    <row r="59" spans="2:12" ht="12.75" x14ac:dyDescent="0.2">
      <c r="B59" s="35"/>
      <c r="C59" s="3"/>
      <c r="D59" s="3"/>
      <c r="E59" s="42" t="s">
        <v>38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</row>
    <row r="60" spans="2:12" ht="12.75" x14ac:dyDescent="0.2">
      <c r="B60" s="35"/>
      <c r="C60" s="3"/>
      <c r="D60" s="3"/>
      <c r="E60" s="42" t="s">
        <v>37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</row>
    <row r="61" spans="2:12" ht="12.75" x14ac:dyDescent="0.2">
      <c r="B61" s="61" t="s">
        <v>36</v>
      </c>
      <c r="C61" s="49"/>
      <c r="D61" s="24"/>
      <c r="E61" s="37"/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</row>
    <row r="62" spans="2:12" ht="12.75" x14ac:dyDescent="0.2">
      <c r="B62" s="35"/>
      <c r="C62" s="3"/>
      <c r="D62" s="3"/>
      <c r="E62" s="42"/>
      <c r="F62" s="43"/>
      <c r="G62" s="43"/>
      <c r="H62" s="43"/>
      <c r="I62" s="43"/>
      <c r="J62" s="43"/>
      <c r="K62" s="43"/>
      <c r="L62" s="43"/>
    </row>
    <row r="63" spans="2:12" ht="12.75" x14ac:dyDescent="0.2">
      <c r="B63" s="61" t="s">
        <v>35</v>
      </c>
      <c r="C63" s="49"/>
      <c r="D63" s="49"/>
      <c r="E63" s="60"/>
      <c r="F63" s="39">
        <f t="shared" ref="F63:L63" si="10">F9+F61</f>
        <v>17311229778.32</v>
      </c>
      <c r="G63" s="39">
        <f t="shared" si="10"/>
        <v>9806724569.5299988</v>
      </c>
      <c r="H63" s="39">
        <f t="shared" si="10"/>
        <v>1257821406.0393198</v>
      </c>
      <c r="I63" s="39">
        <f t="shared" si="10"/>
        <v>0</v>
      </c>
      <c r="J63" s="39">
        <f t="shared" si="10"/>
        <v>24064308372.250683</v>
      </c>
      <c r="K63" s="39">
        <f t="shared" si="10"/>
        <v>1176302393.0256321</v>
      </c>
      <c r="L63" s="39">
        <f t="shared" si="10"/>
        <v>68857217.709999993</v>
      </c>
    </row>
    <row r="64" spans="2:12" ht="12.75" x14ac:dyDescent="0.2">
      <c r="B64" s="35"/>
      <c r="C64" s="3"/>
      <c r="D64" s="3"/>
      <c r="E64" s="37"/>
      <c r="F64" s="43"/>
      <c r="G64" s="43"/>
      <c r="H64" s="43"/>
      <c r="I64" s="43"/>
      <c r="J64" s="43"/>
      <c r="K64" s="43"/>
      <c r="L64" s="43"/>
    </row>
    <row r="65" spans="2:12" ht="12.75" x14ac:dyDescent="0.2">
      <c r="B65" s="61" t="s">
        <v>34</v>
      </c>
      <c r="C65" s="49"/>
      <c r="D65" s="49"/>
      <c r="E65" s="60"/>
      <c r="F65" s="39">
        <f t="shared" ref="F65:L65" si="11">SUM(F66:F68)</f>
        <v>4331268205.8699999</v>
      </c>
      <c r="G65" s="39">
        <f t="shared" si="11"/>
        <v>209073051.80000001</v>
      </c>
      <c r="H65" s="39">
        <f t="shared" si="11"/>
        <v>174625623.75</v>
      </c>
      <c r="I65" s="39">
        <f t="shared" si="11"/>
        <v>-1041640</v>
      </c>
      <c r="J65" s="39">
        <f t="shared" si="11"/>
        <v>4364673993.9200001</v>
      </c>
      <c r="K65" s="39">
        <f t="shared" si="11"/>
        <v>0</v>
      </c>
      <c r="L65" s="39">
        <f t="shared" si="11"/>
        <v>0</v>
      </c>
    </row>
    <row r="66" spans="2:12" ht="12.75" x14ac:dyDescent="0.2">
      <c r="B66" s="35"/>
      <c r="C66" s="36"/>
      <c r="D66" s="3"/>
      <c r="E66" s="42" t="s">
        <v>33</v>
      </c>
      <c r="F66" s="32">
        <f>1020758157.12+789348134.01+833519626.7</f>
        <v>2643625917.8299999</v>
      </c>
      <c r="G66" s="32">
        <v>0</v>
      </c>
      <c r="H66" s="32">
        <f>11540662.87+14178143.67+54581321.01</f>
        <v>80300127.549999997</v>
      </c>
      <c r="I66" s="32">
        <v>-1041640</v>
      </c>
      <c r="J66" s="32">
        <f>F66+G66-H66+I66</f>
        <v>2562284150.2799997</v>
      </c>
      <c r="K66" s="32"/>
      <c r="L66" s="32">
        <v>0</v>
      </c>
    </row>
    <row r="67" spans="2:12" ht="12.75" x14ac:dyDescent="0.2">
      <c r="B67" s="35"/>
      <c r="C67" s="36"/>
      <c r="D67" s="3"/>
      <c r="E67" s="42" t="s">
        <v>32</v>
      </c>
      <c r="F67" s="32">
        <v>1685394493.9300001</v>
      </c>
      <c r="G67" s="32">
        <v>209073051.80000001</v>
      </c>
      <c r="H67" s="32">
        <v>93041059.760000005</v>
      </c>
      <c r="I67" s="32">
        <v>0</v>
      </c>
      <c r="J67" s="32">
        <f>F67+G67-H67+I67</f>
        <v>1801426485.97</v>
      </c>
      <c r="K67" s="32"/>
      <c r="L67" s="32">
        <v>0</v>
      </c>
    </row>
    <row r="68" spans="2:12" ht="12.75" x14ac:dyDescent="0.2">
      <c r="B68" s="35"/>
      <c r="C68" s="36"/>
      <c r="D68" s="3"/>
      <c r="E68" s="42" t="s">
        <v>31</v>
      </c>
      <c r="F68" s="32">
        <v>2247794.11</v>
      </c>
      <c r="G68" s="32">
        <v>0</v>
      </c>
      <c r="H68" s="32">
        <v>1284436.44</v>
      </c>
      <c r="I68" s="32">
        <v>0</v>
      </c>
      <c r="J68" s="32">
        <f>F68+G68-H68+I68</f>
        <v>963357.66999999993</v>
      </c>
      <c r="K68" s="32"/>
      <c r="L68" s="32">
        <v>0</v>
      </c>
    </row>
    <row r="69" spans="2:12" ht="12.75" x14ac:dyDescent="0.2">
      <c r="B69" s="35"/>
      <c r="C69" s="3"/>
      <c r="D69" s="3"/>
      <c r="E69" s="41"/>
      <c r="F69" s="40"/>
      <c r="G69" s="40"/>
      <c r="H69" s="40"/>
      <c r="I69" s="40"/>
      <c r="J69" s="40"/>
      <c r="K69" s="40"/>
      <c r="L69" s="40"/>
    </row>
    <row r="70" spans="2:12" ht="12.75" x14ac:dyDescent="0.2">
      <c r="B70" s="61" t="s">
        <v>30</v>
      </c>
      <c r="C70" s="49"/>
      <c r="D70" s="49"/>
      <c r="E70" s="60"/>
      <c r="F70" s="39">
        <f t="shared" ref="F70:L70" si="12">SUM(F72:F78)</f>
        <v>2450651749</v>
      </c>
      <c r="G70" s="39">
        <f t="shared" si="12"/>
        <v>0</v>
      </c>
      <c r="H70" s="39">
        <f t="shared" si="12"/>
        <v>0</v>
      </c>
      <c r="I70" s="39">
        <f t="shared" si="12"/>
        <v>0</v>
      </c>
      <c r="J70" s="39">
        <f t="shared" si="12"/>
        <v>2450651749</v>
      </c>
      <c r="K70" s="39">
        <f t="shared" si="12"/>
        <v>200807009.5157775</v>
      </c>
      <c r="L70" s="39">
        <f t="shared" si="12"/>
        <v>0</v>
      </c>
    </row>
    <row r="71" spans="2:12" ht="12.75" x14ac:dyDescent="0.2">
      <c r="B71" s="38"/>
      <c r="C71" s="24"/>
      <c r="D71" s="24"/>
      <c r="E71" s="37"/>
      <c r="F71" s="32"/>
      <c r="G71" s="32"/>
      <c r="H71" s="32"/>
      <c r="I71" s="32"/>
      <c r="J71" s="32"/>
      <c r="K71" s="32"/>
      <c r="L71" s="32"/>
    </row>
    <row r="72" spans="2:12" ht="12.75" x14ac:dyDescent="0.2">
      <c r="B72" s="35"/>
      <c r="C72" s="36"/>
      <c r="D72" s="3"/>
      <c r="E72" s="33"/>
      <c r="F72" s="32">
        <v>995600150</v>
      </c>
      <c r="G72" s="32">
        <v>0</v>
      </c>
      <c r="H72" s="32">
        <v>0</v>
      </c>
      <c r="I72" s="32">
        <v>0</v>
      </c>
      <c r="J72" s="32">
        <v>995600150</v>
      </c>
      <c r="K72" s="32">
        <v>79856556.784996599</v>
      </c>
      <c r="L72" s="32">
        <v>0</v>
      </c>
    </row>
    <row r="73" spans="2:12" ht="12.75" x14ac:dyDescent="0.2">
      <c r="B73" s="35"/>
      <c r="C73" s="34"/>
      <c r="D73" s="3"/>
      <c r="E73" s="33"/>
      <c r="F73" s="32">
        <v>300000000</v>
      </c>
      <c r="G73" s="32">
        <v>0</v>
      </c>
      <c r="H73" s="32">
        <v>0</v>
      </c>
      <c r="I73" s="32">
        <v>0</v>
      </c>
      <c r="J73" s="32">
        <v>300000000</v>
      </c>
      <c r="K73" s="32">
        <v>25025000</v>
      </c>
      <c r="L73" s="32"/>
    </row>
    <row r="74" spans="2:12" ht="12.75" x14ac:dyDescent="0.2">
      <c r="B74" s="35"/>
      <c r="C74" s="36"/>
      <c r="D74" s="3"/>
      <c r="E74" s="33"/>
      <c r="F74" s="32">
        <v>299888355</v>
      </c>
      <c r="G74" s="32">
        <v>0</v>
      </c>
      <c r="H74" s="32">
        <v>0</v>
      </c>
      <c r="I74" s="32">
        <v>0</v>
      </c>
      <c r="J74" s="32">
        <v>299888355</v>
      </c>
      <c r="K74" s="32">
        <v>24976065.650315501</v>
      </c>
      <c r="L74" s="32"/>
    </row>
    <row r="75" spans="2:12" ht="12.75" x14ac:dyDescent="0.2">
      <c r="B75" s="35"/>
      <c r="C75" s="34"/>
      <c r="D75" s="3"/>
      <c r="E75" s="33"/>
      <c r="F75" s="32">
        <v>211994864</v>
      </c>
      <c r="G75" s="32">
        <v>0</v>
      </c>
      <c r="H75" s="32">
        <v>0</v>
      </c>
      <c r="I75" s="32">
        <v>0</v>
      </c>
      <c r="J75" s="32">
        <v>211994864</v>
      </c>
      <c r="K75" s="32">
        <v>17114946.6279466</v>
      </c>
      <c r="L75" s="32"/>
    </row>
    <row r="76" spans="2:12" ht="12.75" x14ac:dyDescent="0.2">
      <c r="B76" s="35"/>
      <c r="C76" s="36"/>
      <c r="D76" s="3"/>
      <c r="E76" s="33"/>
      <c r="F76" s="32">
        <v>500379494</v>
      </c>
      <c r="G76" s="32">
        <v>0</v>
      </c>
      <c r="H76" s="32">
        <v>0</v>
      </c>
      <c r="I76" s="32">
        <v>0</v>
      </c>
      <c r="J76" s="32">
        <v>500379494</v>
      </c>
      <c r="K76" s="32">
        <v>41397688.503257699</v>
      </c>
      <c r="L76" s="32"/>
    </row>
    <row r="77" spans="2:12" ht="12.75" x14ac:dyDescent="0.2">
      <c r="B77" s="35"/>
      <c r="C77" s="34"/>
      <c r="D77" s="3"/>
      <c r="E77" s="33"/>
      <c r="F77" s="32">
        <v>86788886</v>
      </c>
      <c r="G77" s="32">
        <v>0</v>
      </c>
      <c r="H77" s="32">
        <v>0</v>
      </c>
      <c r="I77" s="32">
        <v>0</v>
      </c>
      <c r="J77" s="32">
        <v>86788886</v>
      </c>
      <c r="K77" s="32">
        <v>7451663.05837222</v>
      </c>
      <c r="L77" s="32"/>
    </row>
    <row r="78" spans="2:12" ht="12.75" x14ac:dyDescent="0.2">
      <c r="B78" s="35"/>
      <c r="C78" s="34"/>
      <c r="D78" s="3"/>
      <c r="E78" s="33"/>
      <c r="F78" s="32">
        <v>56000000</v>
      </c>
      <c r="G78" s="32">
        <v>0</v>
      </c>
      <c r="H78" s="32">
        <v>0</v>
      </c>
      <c r="I78" s="32">
        <v>0</v>
      </c>
      <c r="J78" s="32">
        <v>56000000</v>
      </c>
      <c r="K78" s="32">
        <v>4985088.89088888</v>
      </c>
      <c r="L78" s="32"/>
    </row>
    <row r="79" spans="2:12" ht="12.75" x14ac:dyDescent="0.2">
      <c r="B79" s="31"/>
      <c r="C79" s="30"/>
      <c r="D79" s="30"/>
      <c r="E79" s="29"/>
      <c r="F79" s="28"/>
      <c r="G79" s="28"/>
      <c r="H79" s="28"/>
      <c r="I79" s="28"/>
      <c r="J79" s="28"/>
      <c r="K79" s="28"/>
      <c r="L79" s="28"/>
    </row>
    <row r="80" spans="2:12" ht="12.75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 ht="12.75" x14ac:dyDescent="0.2">
      <c r="B81" s="17">
        <v>1</v>
      </c>
      <c r="C81" s="48" t="s">
        <v>29</v>
      </c>
      <c r="D81" s="49"/>
      <c r="E81" s="49"/>
      <c r="F81" s="49"/>
      <c r="G81" s="49"/>
      <c r="H81" s="49"/>
      <c r="I81" s="49"/>
      <c r="J81" s="49"/>
      <c r="K81" s="49"/>
      <c r="L81" s="49"/>
    </row>
    <row r="82" spans="2:12" ht="12.75" x14ac:dyDescent="0.2">
      <c r="B82" s="17">
        <v>2</v>
      </c>
      <c r="C82" s="48" t="s">
        <v>28</v>
      </c>
      <c r="D82" s="49"/>
      <c r="E82" s="49"/>
      <c r="F82" s="49"/>
      <c r="G82" s="49"/>
      <c r="H82" s="49"/>
      <c r="I82" s="49"/>
      <c r="J82" s="49"/>
      <c r="K82" s="49"/>
      <c r="L82" s="49"/>
    </row>
    <row r="83" spans="2:12" ht="12.75" x14ac:dyDescent="0.2">
      <c r="B83" s="17" t="s">
        <v>27</v>
      </c>
      <c r="C83" s="48" t="s">
        <v>26</v>
      </c>
      <c r="D83" s="49"/>
      <c r="E83" s="49"/>
      <c r="F83" s="49"/>
      <c r="G83" s="49"/>
      <c r="H83" s="49"/>
      <c r="I83" s="49"/>
      <c r="J83" s="49"/>
      <c r="K83" s="49"/>
      <c r="L83" s="49"/>
    </row>
    <row r="84" spans="2:12" ht="12.75" x14ac:dyDescent="0.2">
      <c r="B84" s="27" t="s">
        <v>25</v>
      </c>
      <c r="C84" s="48" t="s">
        <v>24</v>
      </c>
      <c r="D84" s="49"/>
      <c r="E84" s="49"/>
      <c r="F84" s="49"/>
      <c r="G84" s="49"/>
      <c r="H84" s="49"/>
      <c r="I84" s="49"/>
      <c r="J84" s="49"/>
      <c r="K84" s="49"/>
      <c r="L84" s="49"/>
    </row>
    <row r="85" spans="2:12" ht="12.75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 ht="25.5" x14ac:dyDescent="0.2">
      <c r="B86" s="51" t="s">
        <v>23</v>
      </c>
      <c r="C86" s="52"/>
      <c r="D86" s="52"/>
      <c r="E86" s="26" t="s">
        <v>22</v>
      </c>
      <c r="F86" s="25" t="s">
        <v>21</v>
      </c>
      <c r="G86" s="25" t="s">
        <v>20</v>
      </c>
      <c r="H86" s="25" t="s">
        <v>19</v>
      </c>
      <c r="I86" s="25" t="s">
        <v>18</v>
      </c>
      <c r="J86" s="3"/>
      <c r="K86" s="3"/>
      <c r="L86" s="24"/>
    </row>
    <row r="87" spans="2:12" ht="12.75" x14ac:dyDescent="0.2">
      <c r="B87" s="53"/>
      <c r="C87" s="49"/>
      <c r="D87" s="49"/>
      <c r="E87" s="23" t="s">
        <v>17</v>
      </c>
      <c r="F87" s="22" t="s">
        <v>16</v>
      </c>
      <c r="G87" s="22" t="s">
        <v>15</v>
      </c>
      <c r="H87" s="22" t="s">
        <v>14</v>
      </c>
      <c r="I87" s="22" t="s">
        <v>13</v>
      </c>
      <c r="J87" s="3"/>
      <c r="K87" s="21"/>
      <c r="L87" s="21"/>
    </row>
    <row r="88" spans="2:12" ht="12.75" x14ac:dyDescent="0.2">
      <c r="B88" s="54"/>
      <c r="C88" s="55"/>
      <c r="D88" s="55"/>
      <c r="E88" s="20"/>
      <c r="F88" s="19" t="s">
        <v>12</v>
      </c>
      <c r="G88" s="18"/>
      <c r="H88" s="19"/>
      <c r="I88" s="18"/>
      <c r="J88" s="3"/>
      <c r="K88" s="17"/>
      <c r="L88" s="17"/>
    </row>
    <row r="89" spans="2:12" ht="12.75" x14ac:dyDescent="0.2">
      <c r="B89" s="56" t="s">
        <v>11</v>
      </c>
      <c r="C89" s="49"/>
      <c r="D89" s="49"/>
      <c r="E89" s="15"/>
      <c r="F89" s="15"/>
      <c r="G89" s="16"/>
      <c r="H89" s="15"/>
      <c r="I89" s="14"/>
      <c r="J89" s="3"/>
      <c r="K89" s="4"/>
      <c r="L89" s="4"/>
    </row>
    <row r="90" spans="2:12" ht="12.75" x14ac:dyDescent="0.2">
      <c r="B90" s="57" t="s">
        <v>10</v>
      </c>
      <c r="C90" s="49"/>
      <c r="D90" s="49"/>
      <c r="E90" s="12">
        <v>600000000</v>
      </c>
      <c r="F90" s="11" t="s">
        <v>4</v>
      </c>
      <c r="G90" s="10" t="s">
        <v>9</v>
      </c>
      <c r="H90" s="10">
        <v>0</v>
      </c>
      <c r="I90" s="13">
        <v>7.4899999999999994E-2</v>
      </c>
      <c r="J90" s="4"/>
      <c r="K90" s="4"/>
      <c r="L90" s="3"/>
    </row>
    <row r="91" spans="2:12" ht="12.75" x14ac:dyDescent="0.2">
      <c r="B91" s="57" t="s">
        <v>8</v>
      </c>
      <c r="C91" s="49"/>
      <c r="D91" s="49"/>
      <c r="E91" s="12">
        <v>800000000</v>
      </c>
      <c r="F91" s="11" t="s">
        <v>4</v>
      </c>
      <c r="G91" s="10" t="s">
        <v>7</v>
      </c>
      <c r="H91" s="10">
        <v>0</v>
      </c>
      <c r="I91" s="13">
        <v>6.9800000000000001E-2</v>
      </c>
      <c r="J91" s="4"/>
      <c r="K91" s="4"/>
      <c r="L91" s="3"/>
    </row>
    <row r="92" spans="2:12" ht="12.75" x14ac:dyDescent="0.2">
      <c r="B92" s="57" t="s">
        <v>5</v>
      </c>
      <c r="C92" s="49"/>
      <c r="D92" s="49"/>
      <c r="E92" s="12">
        <v>200000000</v>
      </c>
      <c r="F92" s="11" t="s">
        <v>4</v>
      </c>
      <c r="G92" s="10" t="s">
        <v>6</v>
      </c>
      <c r="H92" s="10">
        <v>0</v>
      </c>
      <c r="I92" s="9">
        <v>7.0300000000000001E-2</v>
      </c>
      <c r="J92" s="4"/>
      <c r="K92" s="4"/>
      <c r="L92" s="3"/>
    </row>
    <row r="93" spans="2:12" ht="12.75" x14ac:dyDescent="0.2">
      <c r="B93" s="58" t="s">
        <v>5</v>
      </c>
      <c r="C93" s="55"/>
      <c r="D93" s="55"/>
      <c r="E93" s="8">
        <v>300000000</v>
      </c>
      <c r="F93" s="7" t="s">
        <v>4</v>
      </c>
      <c r="G93" s="6" t="s">
        <v>3</v>
      </c>
      <c r="H93" s="6">
        <v>0</v>
      </c>
      <c r="I93" s="5"/>
      <c r="J93" s="4"/>
      <c r="K93" s="4"/>
      <c r="L93" s="3"/>
    </row>
    <row r="94" spans="2:12" ht="12.75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2:12" ht="12.75" x14ac:dyDescent="0.2">
      <c r="B95" s="48" t="s">
        <v>2</v>
      </c>
      <c r="C95" s="49"/>
      <c r="D95" s="49"/>
      <c r="E95" s="49"/>
      <c r="F95" s="49"/>
      <c r="G95" s="49"/>
      <c r="H95" s="49"/>
      <c r="I95" s="49"/>
      <c r="J95" s="49"/>
      <c r="K95" s="49"/>
      <c r="L95" s="49"/>
    </row>
    <row r="96" spans="2:12" ht="12.75" x14ac:dyDescent="0.2">
      <c r="B96" s="48" t="s">
        <v>1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</row>
    <row r="97" spans="2:12" ht="12.75" x14ac:dyDescent="0.2">
      <c r="B97" s="50" t="s">
        <v>0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</row>
    <row r="98" spans="2:12" ht="12.75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ht="12.75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</sheetData>
  <mergeCells count="30">
    <mergeCell ref="B7:E7"/>
    <mergeCell ref="B9:E9"/>
    <mergeCell ref="C10:E10"/>
    <mergeCell ref="D11:E11"/>
    <mergeCell ref="D21:E21"/>
    <mergeCell ref="B1:L1"/>
    <mergeCell ref="B3:L3"/>
    <mergeCell ref="B4:L4"/>
    <mergeCell ref="B5:L5"/>
    <mergeCell ref="B6:L6"/>
    <mergeCell ref="B65:E65"/>
    <mergeCell ref="B70:E70"/>
    <mergeCell ref="C81:L81"/>
    <mergeCell ref="C82:L82"/>
    <mergeCell ref="C83:L83"/>
    <mergeCell ref="C26:E26"/>
    <mergeCell ref="D52:E52"/>
    <mergeCell ref="D57:E57"/>
    <mergeCell ref="B61:C61"/>
    <mergeCell ref="B63:E63"/>
    <mergeCell ref="C84:L84"/>
    <mergeCell ref="B96:L96"/>
    <mergeCell ref="B97:L97"/>
    <mergeCell ref="B86:D88"/>
    <mergeCell ref="B89:D89"/>
    <mergeCell ref="B90:D90"/>
    <mergeCell ref="B91:D91"/>
    <mergeCell ref="B92:D92"/>
    <mergeCell ref="B93:D93"/>
    <mergeCell ref="B95:L95"/>
  </mergeCells>
  <pageMargins left="0.7" right="0.7" top="0.75" bottom="0.75" header="0.3" footer="0.3"/>
  <pageSetup scale="6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Deuda y Otros Pasi</vt:lpstr>
      <vt:lpstr>'Analitico de Deuda y Otros Pasi'!Área_de_impresión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Fabian Muñiz Olivares</dc:creator>
  <cp:lastModifiedBy>Dennise Sanchez Zamarron</cp:lastModifiedBy>
  <cp:lastPrinted>2020-10-29T21:44:07Z</cp:lastPrinted>
  <dcterms:created xsi:type="dcterms:W3CDTF">2020-10-29T17:29:46Z</dcterms:created>
  <dcterms:modified xsi:type="dcterms:W3CDTF">2020-12-17T20:09:05Z</dcterms:modified>
</cp:coreProperties>
</file>